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250" activeTab="5"/>
  </bookViews>
  <sheets>
    <sheet name="Opdracht 1" sheetId="1" r:id="rId1"/>
    <sheet name="Opdracht 2" sheetId="2" r:id="rId2"/>
    <sheet name="Opdracht 3" sheetId="3" r:id="rId3"/>
    <sheet name="Opdracht 4" sheetId="4" r:id="rId4"/>
    <sheet name="Opdracht 5" sheetId="5" r:id="rId5"/>
    <sheet name="Opdracht 6" sheetId="6" r:id="rId6"/>
  </sheets>
  <definedNames/>
  <calcPr fullCalcOnLoad="1"/>
</workbook>
</file>

<file path=xl/sharedStrings.xml><?xml version="1.0" encoding="utf-8"?>
<sst xmlns="http://schemas.openxmlformats.org/spreadsheetml/2006/main" count="125" uniqueCount="40">
  <si>
    <t>0-10</t>
  </si>
  <si>
    <t>10-20</t>
  </si>
  <si>
    <t>20-30</t>
  </si>
  <si>
    <t>30-40</t>
  </si>
  <si>
    <t>40-50</t>
  </si>
  <si>
    <t>50-60</t>
  </si>
  <si>
    <t>60-70</t>
  </si>
  <si>
    <t>70-80</t>
  </si>
  <si>
    <t>80+</t>
  </si>
  <si>
    <t>Mannen en vrouwen in Nederland per leeftijdsgroep</t>
  </si>
  <si>
    <t>Jaar</t>
  </si>
  <si>
    <t xml:space="preserve">Aantal inwoners </t>
  </si>
  <si>
    <t>Nederlanse bevolking tussen 1950 en 2050</t>
  </si>
  <si>
    <t>Bevolkingsgroei</t>
  </si>
  <si>
    <t>Leeftijdsgroep</t>
  </si>
  <si>
    <t>Bevolking</t>
  </si>
  <si>
    <t>Mannen in Nederland per leeftijdsgroep in 2005.</t>
  </si>
  <si>
    <t>Aantal mannen</t>
  </si>
  <si>
    <t>Aantal vrouwen</t>
  </si>
  <si>
    <t>Mannen en vrouwen in Nederland per leeftijdsgroep in 2005</t>
  </si>
  <si>
    <t>mannen</t>
  </si>
  <si>
    <t>vrouwen</t>
  </si>
  <si>
    <t>geboortecijfer</t>
  </si>
  <si>
    <t>2015</t>
  </si>
  <si>
    <t>2025</t>
  </si>
  <si>
    <t>sterftecijfer 10-40</t>
  </si>
  <si>
    <t>sterftecijfer 40-60</t>
  </si>
  <si>
    <t>sterftecijfer 60-80</t>
  </si>
  <si>
    <t>sterftecijfer 80+</t>
  </si>
  <si>
    <t>kindersterfte 0 - 10</t>
  </si>
  <si>
    <t>gemiddeld sterftecijfer</t>
  </si>
  <si>
    <t>totaal</t>
  </si>
  <si>
    <t>Bevolking Nederland</t>
  </si>
  <si>
    <t>Bevolking Angola</t>
  </si>
  <si>
    <t>Mannen en vrouwen in Angola per leeftijdsgroep</t>
  </si>
  <si>
    <t xml:space="preserve">  </t>
  </si>
  <si>
    <t>Bevolking China</t>
  </si>
  <si>
    <t>Mannen en vrouwen in China per leeftijdsgroep</t>
  </si>
  <si>
    <t>vrouwen    (x miljoen)</t>
  </si>
  <si>
    <t>mannen     (x miljoen)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</si>
</sst>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00"/>
    <numFmt numFmtId="169" formatCode="#,##0;[Red]#,##0"/>
    <numFmt numFmtId="170" formatCode="#,##0.00000"/>
    <numFmt numFmtId="171" formatCode="#,##0.000000"/>
    <numFmt numFmtId="172" formatCode="#,##0.0"/>
  </numFmts>
  <fonts count="1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10"/>
      <color indexed="9"/>
      <name val="Verdana"/>
      <family val="2"/>
    </font>
    <font>
      <sz val="8.25"/>
      <name val="Verdana"/>
      <family val="2"/>
    </font>
    <font>
      <sz val="6.5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sz val="8.25"/>
      <name val="Arial"/>
      <family val="0"/>
    </font>
    <font>
      <sz val="5.75"/>
      <name val="Verdana"/>
      <family val="2"/>
    </font>
    <font>
      <sz val="8.5"/>
      <name val="Verdana"/>
      <family val="2"/>
    </font>
    <font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8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top" wrapText="1"/>
    </xf>
    <xf numFmtId="3" fontId="7" fillId="0" borderId="0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3" fontId="1" fillId="0" borderId="0" xfId="0" applyNumberFormat="1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3" fontId="1" fillId="2" borderId="1" xfId="0" applyNumberFormat="1" applyFont="1" applyFill="1" applyBorder="1" applyAlignment="1" applyProtection="1">
      <alignment horizontal="right" vertical="top" wrapText="1"/>
      <protection locked="0"/>
    </xf>
    <xf numFmtId="172" fontId="1" fillId="0" borderId="0" xfId="0" applyNumberFormat="1" applyFont="1" applyBorder="1" applyAlignment="1" applyProtection="1">
      <alignment horizontal="right" vertical="top" wrapText="1"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 locked="0"/>
    </xf>
    <xf numFmtId="3" fontId="1" fillId="4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0" applyNumberFormat="1" applyFont="1" applyBorder="1" applyAlignment="1" applyProtection="1">
      <alignment horizontal="right" vertical="top" wrapText="1"/>
      <protection locked="0"/>
    </xf>
    <xf numFmtId="4" fontId="2" fillId="0" borderId="0" xfId="0" applyNumberFormat="1" applyFont="1" applyBorder="1" applyAlignment="1" applyProtection="1">
      <alignment horizontal="right" vertical="top" wrapText="1"/>
      <protection locked="0"/>
    </xf>
    <xf numFmtId="2" fontId="1" fillId="3" borderId="0" xfId="0" applyNumberFormat="1" applyFont="1" applyFill="1" applyBorder="1" applyAlignment="1" applyProtection="1">
      <alignment horizontal="right" vertical="top" wrapText="1"/>
      <protection locked="0"/>
    </xf>
    <xf numFmtId="2" fontId="1" fillId="4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right" vertical="top" wrapText="1"/>
      <protection locked="0"/>
    </xf>
    <xf numFmtId="172" fontId="1" fillId="3" borderId="0" xfId="0" applyNumberFormat="1" applyFont="1" applyFill="1" applyBorder="1" applyAlignment="1" applyProtection="1">
      <alignment horizontal="right" vertical="top" wrapText="1"/>
      <protection locked="0"/>
    </xf>
    <xf numFmtId="172" fontId="1" fillId="4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70" fontId="1" fillId="0" borderId="0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3" fontId="1" fillId="3" borderId="1" xfId="0" applyNumberFormat="1" applyFont="1" applyFill="1" applyBorder="1" applyAlignment="1" applyProtection="1">
      <alignment horizontal="right" vertical="top" wrapText="1"/>
      <protection/>
    </xf>
    <xf numFmtId="3" fontId="1" fillId="4" borderId="1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1" fontId="1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 vertical="top" wrapText="1"/>
      <protection/>
    </xf>
    <xf numFmtId="3" fontId="1" fillId="2" borderId="2" xfId="0" applyNumberFormat="1" applyFont="1" applyFill="1" applyBorder="1" applyAlignment="1" applyProtection="1">
      <alignment horizontal="center" vertical="top" wrapText="1"/>
      <protection locked="0"/>
    </xf>
    <xf numFmtId="3" fontId="1" fillId="2" borderId="3" xfId="0" applyNumberFormat="1" applyFont="1" applyFill="1" applyBorder="1" applyAlignment="1" applyProtection="1">
      <alignment horizontal="center" vertical="top" wrapText="1"/>
      <protection locked="0"/>
    </xf>
    <xf numFmtId="172" fontId="1" fillId="3" borderId="1" xfId="0" applyNumberFormat="1" applyFont="1" applyFill="1" applyBorder="1" applyAlignment="1" applyProtection="1">
      <alignment horizontal="right" vertical="top" wrapText="1"/>
      <protection locked="0"/>
    </xf>
    <xf numFmtId="172" fontId="1" fillId="4" borderId="1" xfId="0" applyNumberFormat="1" applyFont="1" applyFill="1" applyBorder="1" applyAlignment="1" applyProtection="1">
      <alignment horizontal="right" vertical="top" wrapText="1"/>
      <protection locked="0"/>
    </xf>
    <xf numFmtId="172" fontId="1" fillId="3" borderId="1" xfId="0" applyNumberFormat="1" applyFont="1" applyFill="1" applyBorder="1" applyAlignment="1" applyProtection="1">
      <alignment horizontal="right" vertical="top" wrapText="1"/>
      <protection/>
    </xf>
    <xf numFmtId="172" fontId="1" fillId="4" borderId="1" xfId="0" applyNumberFormat="1" applyFont="1" applyFill="1" applyBorder="1" applyAlignment="1" applyProtection="1">
      <alignment horizontal="right" vertical="top" wrapText="1"/>
      <protection/>
    </xf>
    <xf numFmtId="172" fontId="1" fillId="0" borderId="1" xfId="0" applyNumberFormat="1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Vrouwen en mannen per leeftijdsgroep 2005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2075"/>
          <c:w val="0.80025"/>
          <c:h val="0.78925"/>
        </c:manualLayout>
      </c:layout>
      <c:barChart>
        <c:barDir val="bar"/>
        <c:grouping val="clustered"/>
        <c:varyColors val="0"/>
        <c:ser>
          <c:idx val="1"/>
          <c:order val="0"/>
          <c:tx>
            <c:v>Vrouwen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'Opdracht 4'!$A$6:$A$14</c:f>
              <c:strCache/>
            </c:strRef>
          </c:cat>
          <c:val>
            <c:numRef>
              <c:f>'Opdracht 4'!$B$18:$B$26</c:f>
              <c:numCache/>
            </c:numRef>
          </c:val>
        </c:ser>
        <c:ser>
          <c:idx val="2"/>
          <c:order val="1"/>
          <c:tx>
            <c:v>Mannen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'Opdracht 4'!$C$6:$C$14</c:f>
              <c:numCache/>
            </c:numRef>
          </c:val>
        </c:ser>
        <c:overlap val="100"/>
        <c:gapWidth val="0"/>
        <c:axId val="59435312"/>
        <c:axId val="65155761"/>
      </c:barChart>
      <c:catAx>
        <c:axId val="59435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155761"/>
        <c:crosses val="autoZero"/>
        <c:auto val="1"/>
        <c:lblOffset val="100"/>
        <c:noMultiLvlLbl val="0"/>
      </c:catAx>
      <c:valAx>
        <c:axId val="65155761"/>
        <c:scaling>
          <c:orientation val="minMax"/>
        </c:scaling>
        <c:axPos val="b"/>
        <c:majorGridlines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0000"/>
                </a:solidFill>
              </a:defRPr>
            </a:pPr>
          </a:p>
        </c:txPr>
        <c:crossAx val="59435312"/>
        <c:crossesAt val="1"/>
        <c:crossBetween val="between"/>
        <c:dispUnits/>
        <c:min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Vrouwen en mannen per leeftijdsgroep 2025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Vrouwen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'Opdracht 4'!$A$6:$A$14</c:f>
              <c:strCache/>
            </c:strRef>
          </c:cat>
          <c:val>
            <c:numRef>
              <c:f>'Opdracht 4'!$F$18:$F$26</c:f>
              <c:numCache/>
            </c:numRef>
          </c:val>
        </c:ser>
        <c:ser>
          <c:idx val="2"/>
          <c:order val="1"/>
          <c:tx>
            <c:v>Mannen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'Opdracht 4'!$G$6:$G$14</c:f>
              <c:numCache/>
            </c:numRef>
          </c:val>
        </c:ser>
        <c:overlap val="100"/>
        <c:gapWidth val="0"/>
        <c:axId val="49530938"/>
        <c:axId val="43125259"/>
      </c:barChart>
      <c:catAx>
        <c:axId val="49530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</c:scaling>
        <c:axPos val="b"/>
        <c:majorGridlines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0000"/>
                </a:solidFill>
              </a:defRPr>
            </a:pPr>
          </a:p>
        </c:txPr>
        <c:crossAx val="495309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Vrouwen en mannen per leeftijdsgroep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Vrouwen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'Opdracht 5'!$A$6:$A$14</c:f>
              <c:strCache/>
            </c:strRef>
          </c:cat>
          <c:val>
            <c:numRef>
              <c:f>'Opdracht 5'!$B$18:$B$26</c:f>
              <c:numCache/>
            </c:numRef>
          </c:val>
        </c:ser>
        <c:ser>
          <c:idx val="2"/>
          <c:order val="1"/>
          <c:tx>
            <c:v>Mannen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'Opdracht 5'!$A$6:$A$14</c:f>
              <c:strCache/>
            </c:strRef>
          </c:cat>
          <c:val>
            <c:numRef>
              <c:f>'Opdracht 5'!$C$6:$C$14</c:f>
              <c:numCache/>
            </c:numRef>
          </c:val>
        </c:ser>
        <c:overlap val="100"/>
        <c:gapWidth val="0"/>
        <c:axId val="52583012"/>
        <c:axId val="3485061"/>
      </c:barChart>
      <c:catAx>
        <c:axId val="52583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</c:scaling>
        <c:axPos val="b"/>
        <c:majorGridlines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  <c:crossAx val="525830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Vrouwen en mannen per leeftijdsgroep 2025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Vrouwen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'Opdracht 5'!$A$6:$A$14</c:f>
              <c:strCache/>
            </c:strRef>
          </c:cat>
          <c:val>
            <c:numRef>
              <c:f>'Opdracht 5'!$F$18:$F$26</c:f>
              <c:numCache/>
            </c:numRef>
          </c:val>
        </c:ser>
        <c:ser>
          <c:idx val="1"/>
          <c:order val="1"/>
          <c:tx>
            <c:v>Mannen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'Opdracht 5'!$G$6:$G$14</c:f>
              <c:numCache/>
            </c:numRef>
          </c:val>
        </c:ser>
        <c:overlap val="100"/>
        <c:gapWidth val="0"/>
        <c:axId val="31365550"/>
        <c:axId val="13854495"/>
      </c:barChart>
      <c:catAx>
        <c:axId val="31365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854495"/>
        <c:crosses val="autoZero"/>
        <c:auto val="1"/>
        <c:lblOffset val="100"/>
        <c:noMultiLvlLbl val="0"/>
      </c:catAx>
      <c:valAx>
        <c:axId val="13854495"/>
        <c:scaling>
          <c:orientation val="minMax"/>
          <c:max val="3000000"/>
          <c:min val="-3000000"/>
        </c:scaling>
        <c:axPos val="b"/>
        <c:majorGridlines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solidFill>
                  <a:srgbClr val="FF0000"/>
                </a:solidFill>
              </a:defRPr>
            </a:pPr>
          </a:p>
        </c:txPr>
        <c:crossAx val="3136555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Vrouwen en mannen per leeftijdsgroep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Vrouwen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'Opdracht 6'!$A$7:$A$15</c:f>
              <c:strCache/>
            </c:strRef>
          </c:cat>
          <c:val>
            <c:numRef>
              <c:f>'Opdracht 6'!$B$19:$B$27</c:f>
              <c:numCache/>
            </c:numRef>
          </c:val>
        </c:ser>
        <c:ser>
          <c:idx val="2"/>
          <c:order val="1"/>
          <c:tx>
            <c:v>Mannen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'Opdracht 6'!$A$7:$A$15</c:f>
              <c:strCache/>
            </c:strRef>
          </c:cat>
          <c:val>
            <c:numRef>
              <c:f>'Opdracht 6'!$C$7:$C$15</c:f>
              <c:numCache/>
            </c:numRef>
          </c:val>
        </c:ser>
        <c:overlap val="100"/>
        <c:gapWidth val="0"/>
        <c:axId val="57581592"/>
        <c:axId val="48472281"/>
      </c:barChart>
      <c:catAx>
        <c:axId val="57581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472281"/>
        <c:crosses val="autoZero"/>
        <c:auto val="1"/>
        <c:lblOffset val="100"/>
        <c:noMultiLvlLbl val="0"/>
      </c:catAx>
      <c:valAx>
        <c:axId val="48472281"/>
        <c:scaling>
          <c:orientation val="minMax"/>
        </c:scaling>
        <c:axPos val="b"/>
        <c:majorGridlines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575815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Vrouwen en mannen per leeftijdsgroep 2025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v>Vrouwen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'Opdracht 6'!$A$7:$A$15</c:f>
              <c:strCache/>
            </c:strRef>
          </c:cat>
          <c:val>
            <c:numRef>
              <c:f>'Opdracht 6'!$F$19:$F$27</c:f>
              <c:numCache/>
            </c:numRef>
          </c:val>
        </c:ser>
        <c:ser>
          <c:idx val="2"/>
          <c:order val="1"/>
          <c:tx>
            <c:v>Mannen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'Opdracht 6'!$A$7:$A$15</c:f>
              <c:strCache/>
            </c:strRef>
          </c:cat>
          <c:val>
            <c:numRef>
              <c:f>'Opdracht 6'!$G$7:$G$15</c:f>
              <c:numCache/>
            </c:numRef>
          </c:val>
        </c:ser>
        <c:overlap val="100"/>
        <c:gapWidth val="0"/>
        <c:axId val="33597346"/>
        <c:axId val="33940659"/>
      </c:barChart>
      <c:catAx>
        <c:axId val="33597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940659"/>
        <c:crosses val="autoZero"/>
        <c:auto val="1"/>
        <c:lblOffset val="100"/>
        <c:noMultiLvlLbl val="0"/>
      </c:catAx>
      <c:valAx>
        <c:axId val="33940659"/>
        <c:scaling>
          <c:orientation val="minMax"/>
        </c:scaling>
        <c:axPos val="b"/>
        <c:majorGridlines/>
        <c:delete val="0"/>
        <c:numFmt formatCode="#,##0;[Red]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335973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152400</xdr:rowOff>
    </xdr:from>
    <xdr:to>
      <xdr:col>5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19050" y="2905125"/>
        <a:ext cx="48006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17</xdr:row>
      <xdr:rowOff>152400</xdr:rowOff>
    </xdr:from>
    <xdr:to>
      <xdr:col>9</xdr:col>
      <xdr:colOff>323850</xdr:colOff>
      <xdr:row>39</xdr:row>
      <xdr:rowOff>66675</xdr:rowOff>
    </xdr:to>
    <xdr:graphicFrame>
      <xdr:nvGraphicFramePr>
        <xdr:cNvPr id="2" name="Chart 2"/>
        <xdr:cNvGraphicFramePr/>
      </xdr:nvGraphicFramePr>
      <xdr:xfrm>
        <a:off x="4781550" y="2905125"/>
        <a:ext cx="44672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66675</xdr:rowOff>
    </xdr:from>
    <xdr:to>
      <xdr:col>5</xdr:col>
      <xdr:colOff>152400</xdr:colOff>
      <xdr:row>41</xdr:row>
      <xdr:rowOff>142875</xdr:rowOff>
    </xdr:to>
    <xdr:graphicFrame>
      <xdr:nvGraphicFramePr>
        <xdr:cNvPr id="1" name="Chart 3"/>
        <xdr:cNvGraphicFramePr/>
      </xdr:nvGraphicFramePr>
      <xdr:xfrm>
        <a:off x="28575" y="3305175"/>
        <a:ext cx="48672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20</xdr:row>
      <xdr:rowOff>76200</xdr:rowOff>
    </xdr:from>
    <xdr:to>
      <xdr:col>9</xdr:col>
      <xdr:colOff>600075</xdr:colOff>
      <xdr:row>41</xdr:row>
      <xdr:rowOff>152400</xdr:rowOff>
    </xdr:to>
    <xdr:graphicFrame>
      <xdr:nvGraphicFramePr>
        <xdr:cNvPr id="2" name="Chart 4"/>
        <xdr:cNvGraphicFramePr/>
      </xdr:nvGraphicFramePr>
      <xdr:xfrm>
        <a:off x="4876800" y="3314700"/>
        <a:ext cx="46482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0</xdr:rowOff>
    </xdr:from>
    <xdr:to>
      <xdr:col>5</xdr:col>
      <xdr:colOff>295275</xdr:colOff>
      <xdr:row>42</xdr:row>
      <xdr:rowOff>9525</xdr:rowOff>
    </xdr:to>
    <xdr:graphicFrame>
      <xdr:nvGraphicFramePr>
        <xdr:cNvPr id="1" name="Chart 3"/>
        <xdr:cNvGraphicFramePr/>
      </xdr:nvGraphicFramePr>
      <xdr:xfrm>
        <a:off x="76200" y="2914650"/>
        <a:ext cx="49625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18</xdr:row>
      <xdr:rowOff>0</xdr:rowOff>
    </xdr:from>
    <xdr:to>
      <xdr:col>10</xdr:col>
      <xdr:colOff>371475</xdr:colOff>
      <xdr:row>42</xdr:row>
      <xdr:rowOff>9525</xdr:rowOff>
    </xdr:to>
    <xdr:graphicFrame>
      <xdr:nvGraphicFramePr>
        <xdr:cNvPr id="2" name="Chart 4"/>
        <xdr:cNvGraphicFramePr/>
      </xdr:nvGraphicFramePr>
      <xdr:xfrm>
        <a:off x="5019675" y="2914650"/>
        <a:ext cx="49815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30" sqref="E30"/>
    </sheetView>
  </sheetViews>
  <sheetFormatPr defaultColWidth="9.140625" defaultRowHeight="12.75"/>
  <cols>
    <col min="1" max="1" width="16.421875" style="0" customWidth="1"/>
    <col min="2" max="2" width="20.28125" style="0" customWidth="1"/>
    <col min="3" max="3" width="17.7109375" style="0" customWidth="1"/>
  </cols>
  <sheetData>
    <row r="1" ht="12.75">
      <c r="A1" s="2" t="s">
        <v>12</v>
      </c>
    </row>
    <row r="2" spans="1:8" ht="12.75">
      <c r="A2" s="8"/>
      <c r="B2" s="6"/>
      <c r="C2" s="6"/>
      <c r="D2" s="1"/>
      <c r="E2" s="1"/>
      <c r="F2" s="1"/>
      <c r="G2" s="1"/>
      <c r="H2" s="1"/>
    </row>
    <row r="3" spans="1:8" ht="13.5" customHeight="1">
      <c r="A3" s="10" t="s">
        <v>10</v>
      </c>
      <c r="B3" s="15" t="s">
        <v>11</v>
      </c>
      <c r="C3" s="15" t="s">
        <v>13</v>
      </c>
      <c r="D3" s="1"/>
      <c r="E3" s="1"/>
      <c r="F3" s="1"/>
      <c r="G3" s="1"/>
      <c r="H3" s="1"/>
    </row>
    <row r="4" spans="1:8" ht="12.75">
      <c r="A4" s="10">
        <v>1950</v>
      </c>
      <c r="B4" s="11">
        <v>10114000</v>
      </c>
      <c r="C4" s="9"/>
      <c r="D4" s="1"/>
      <c r="E4" s="1"/>
      <c r="F4" s="1"/>
      <c r="G4" s="1"/>
      <c r="H4" s="1"/>
    </row>
    <row r="5" spans="1:8" ht="12.75">
      <c r="A5" s="10">
        <v>1960</v>
      </c>
      <c r="B5" s="11">
        <v>11489504.000000002</v>
      </c>
      <c r="C5" s="9">
        <f>B5/B4</f>
        <v>1.1360000000000001</v>
      </c>
      <c r="D5" s="1"/>
      <c r="E5" s="1"/>
      <c r="F5" s="1"/>
      <c r="G5" s="1"/>
      <c r="H5" s="1"/>
    </row>
    <row r="6" spans="1:8" ht="12.75">
      <c r="A6" s="10">
        <v>1970</v>
      </c>
      <c r="B6" s="11">
        <v>13040587.040000003</v>
      </c>
      <c r="C6" s="9"/>
      <c r="D6" s="1"/>
      <c r="E6" s="1"/>
      <c r="F6" s="1"/>
      <c r="G6" s="1"/>
      <c r="H6" s="1"/>
    </row>
    <row r="7" spans="1:8" ht="12.75">
      <c r="A7" s="10">
        <v>1980</v>
      </c>
      <c r="B7" s="11">
        <v>14149036.938400002</v>
      </c>
      <c r="C7" s="9"/>
      <c r="D7" s="1"/>
      <c r="E7" s="1"/>
      <c r="F7" s="1"/>
      <c r="G7" s="1"/>
      <c r="H7" s="1"/>
    </row>
    <row r="8" spans="1:8" ht="12.75">
      <c r="A8" s="10">
        <v>1990</v>
      </c>
      <c r="B8" s="11">
        <v>14955532.043888802</v>
      </c>
      <c r="C8" s="9"/>
      <c r="D8" s="1"/>
      <c r="E8" s="1"/>
      <c r="F8" s="1"/>
      <c r="G8" s="1"/>
      <c r="H8" s="1"/>
    </row>
    <row r="9" spans="1:8" ht="12.75">
      <c r="A9" s="10">
        <v>2000</v>
      </c>
      <c r="B9" s="11">
        <v>15912686.094697686</v>
      </c>
      <c r="C9" s="9"/>
      <c r="D9" s="1"/>
      <c r="E9" s="1"/>
      <c r="F9" s="1"/>
      <c r="G9" s="1"/>
      <c r="H9" s="1"/>
    </row>
    <row r="10" spans="1:8" ht="12.75">
      <c r="A10" s="10">
        <v>2010</v>
      </c>
      <c r="B10" s="11">
        <v>16787883.829906058</v>
      </c>
      <c r="C10" s="9"/>
      <c r="D10" s="1"/>
      <c r="E10" s="1"/>
      <c r="F10" s="1"/>
      <c r="G10" s="1"/>
      <c r="H10" s="1"/>
    </row>
    <row r="11" spans="1:8" ht="12.75">
      <c r="A11" s="10">
        <v>2020</v>
      </c>
      <c r="B11" s="11">
        <v>17358671.880122863</v>
      </c>
      <c r="C11" s="9"/>
      <c r="D11" s="1"/>
      <c r="E11" s="1"/>
      <c r="F11" s="1"/>
      <c r="G11" s="1"/>
      <c r="H11" s="1"/>
    </row>
    <row r="12" spans="1:8" ht="12.75">
      <c r="A12" s="10">
        <v>2030</v>
      </c>
      <c r="B12" s="11">
        <v>17681543.17709315</v>
      </c>
      <c r="C12" s="9"/>
      <c r="D12" s="1"/>
      <c r="E12" s="1"/>
      <c r="F12" s="1"/>
      <c r="G12" s="1"/>
      <c r="H12" s="1"/>
    </row>
    <row r="13" spans="1:8" ht="12.75">
      <c r="A13" s="10">
        <v>2040</v>
      </c>
      <c r="B13" s="11">
        <v>17674470.559822313</v>
      </c>
      <c r="C13" s="9"/>
      <c r="D13" s="1"/>
      <c r="E13" s="1"/>
      <c r="F13" s="1"/>
      <c r="G13" s="1"/>
      <c r="H13" s="1"/>
    </row>
    <row r="14" spans="1:8" ht="12.75">
      <c r="A14" s="10">
        <v>2050</v>
      </c>
      <c r="B14" s="11">
        <v>17338655.61918569</v>
      </c>
      <c r="C14" s="9"/>
      <c r="D14" s="1"/>
      <c r="E14" s="1"/>
      <c r="F14" s="1"/>
      <c r="G14" s="1"/>
      <c r="H14" s="1"/>
    </row>
    <row r="15" spans="1:8" ht="12.75">
      <c r="A15" s="6"/>
      <c r="B15" s="6"/>
      <c r="C15" s="6"/>
      <c r="D15" s="1"/>
      <c r="E15" s="1"/>
      <c r="F15" s="1"/>
      <c r="G15" s="1"/>
      <c r="H15" s="1"/>
    </row>
    <row r="16" spans="1:8" ht="12.75">
      <c r="A16" s="6"/>
      <c r="B16" s="6"/>
      <c r="C16" s="6"/>
      <c r="D16" s="1"/>
      <c r="E16" s="1"/>
      <c r="F16" s="1"/>
      <c r="G16" s="1"/>
      <c r="H16" s="1"/>
    </row>
    <row r="17" spans="1:8" ht="12.75">
      <c r="A17" s="6"/>
      <c r="B17" s="6"/>
      <c r="C17" s="6"/>
      <c r="D17" s="1"/>
      <c r="E17" s="1"/>
      <c r="F17" s="1"/>
      <c r="G17" s="1"/>
      <c r="H17" s="1"/>
    </row>
    <row r="18" spans="1:8" ht="12.75">
      <c r="A18" s="6"/>
      <c r="B18" s="6"/>
      <c r="C18" s="6"/>
      <c r="D18" s="1"/>
      <c r="E18" s="1"/>
      <c r="F18" s="1"/>
      <c r="G18" s="1"/>
      <c r="H18" s="1"/>
    </row>
    <row r="19" spans="1:8" ht="12.75">
      <c r="A19" s="6"/>
      <c r="B19" s="6"/>
      <c r="C19" s="6"/>
      <c r="D19" s="1"/>
      <c r="E19" s="1"/>
      <c r="F19" s="1"/>
      <c r="G19" s="1"/>
      <c r="H19" s="1"/>
    </row>
    <row r="20" spans="1:3" ht="12.75">
      <c r="A20" s="7"/>
      <c r="B20" s="7"/>
      <c r="C20" s="7"/>
    </row>
    <row r="21" spans="1:3" ht="12.75">
      <c r="A21" s="7"/>
      <c r="B21" s="7"/>
      <c r="C21" s="7"/>
    </row>
    <row r="22" spans="1:3" ht="12.75">
      <c r="A22" s="7"/>
      <c r="B22" s="7"/>
      <c r="C22" s="7"/>
    </row>
    <row r="23" spans="1:3" ht="12.75">
      <c r="A23" s="7"/>
      <c r="B23" s="7"/>
      <c r="C23" s="7"/>
    </row>
    <row r="24" spans="1:3" ht="12.75">
      <c r="A24" s="7"/>
      <c r="B24" s="7"/>
      <c r="C24" s="7"/>
    </row>
    <row r="34" ht="12.75">
      <c r="B34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B4" sqref="B4"/>
    </sheetView>
  </sheetViews>
  <sheetFormatPr defaultColWidth="9.140625" defaultRowHeight="12.75"/>
  <cols>
    <col min="1" max="1" width="20.57421875" style="0" customWidth="1"/>
    <col min="2" max="2" width="16.00390625" style="0" customWidth="1"/>
  </cols>
  <sheetData>
    <row r="1" spans="1:7" ht="12.75">
      <c r="A1" s="2" t="s">
        <v>15</v>
      </c>
      <c r="B1" s="1"/>
      <c r="C1" s="1"/>
      <c r="D1" s="1"/>
      <c r="E1" s="1"/>
      <c r="F1" s="1"/>
      <c r="G1" s="1"/>
    </row>
    <row r="2" spans="1:7" ht="12.75">
      <c r="A2" s="3" t="s">
        <v>16</v>
      </c>
      <c r="B2" s="3"/>
      <c r="C2" s="3"/>
      <c r="D2" s="1"/>
      <c r="E2" s="1"/>
      <c r="F2" s="1"/>
      <c r="G2" s="1"/>
    </row>
    <row r="3" spans="1:7" ht="12.75">
      <c r="A3" s="3"/>
      <c r="B3" s="3"/>
      <c r="C3" s="3"/>
      <c r="D3" s="1"/>
      <c r="E3" s="1"/>
      <c r="F3" s="1"/>
      <c r="G3" s="1"/>
    </row>
    <row r="4" spans="1:7" ht="12.75">
      <c r="A4" s="12" t="s">
        <v>14</v>
      </c>
      <c r="B4" s="14" t="s">
        <v>17</v>
      </c>
      <c r="C4" s="5"/>
      <c r="D4" s="1"/>
      <c r="E4" s="1"/>
      <c r="F4" s="1"/>
      <c r="G4" s="1"/>
    </row>
    <row r="5" spans="1:7" ht="12.75">
      <c r="A5" s="13" t="s">
        <v>0</v>
      </c>
      <c r="B5" s="11">
        <v>1180000</v>
      </c>
      <c r="C5" s="5"/>
      <c r="D5" s="1"/>
      <c r="E5" s="1"/>
      <c r="F5" s="1"/>
      <c r="G5" s="1"/>
    </row>
    <row r="6" spans="1:7" ht="12.75">
      <c r="A6" s="13" t="s">
        <v>1</v>
      </c>
      <c r="B6" s="11">
        <v>1000000</v>
      </c>
      <c r="C6" s="5"/>
      <c r="D6" s="1"/>
      <c r="E6" s="1"/>
      <c r="F6" s="1"/>
      <c r="G6" s="1"/>
    </row>
    <row r="7" spans="1:7" ht="12.75">
      <c r="A7" s="13" t="s">
        <v>2</v>
      </c>
      <c r="B7" s="11">
        <v>1080000</v>
      </c>
      <c r="C7" s="5"/>
      <c r="D7" s="1"/>
      <c r="E7" s="1"/>
      <c r="F7" s="1"/>
      <c r="G7" s="1"/>
    </row>
    <row r="8" spans="1:7" ht="12.75">
      <c r="A8" s="13" t="s">
        <v>3</v>
      </c>
      <c r="B8" s="11">
        <v>1340000</v>
      </c>
      <c r="C8" s="5"/>
      <c r="D8" s="1"/>
      <c r="E8" s="1"/>
      <c r="F8" s="1"/>
      <c r="G8" s="1"/>
    </row>
    <row r="9" spans="1:7" ht="12.75">
      <c r="A9" s="13" t="s">
        <v>4</v>
      </c>
      <c r="B9" s="11">
        <v>1260000</v>
      </c>
      <c r="C9" s="5"/>
      <c r="D9" s="1"/>
      <c r="E9" s="1"/>
      <c r="F9" s="1"/>
      <c r="G9" s="1"/>
    </row>
    <row r="10" spans="1:7" ht="12.75">
      <c r="A10" s="13" t="s">
        <v>5</v>
      </c>
      <c r="B10" s="11">
        <v>1140000</v>
      </c>
      <c r="C10" s="5"/>
      <c r="D10" s="1"/>
      <c r="E10" s="1"/>
      <c r="F10" s="1"/>
      <c r="G10" s="1"/>
    </row>
    <row r="11" spans="1:7" ht="12.75">
      <c r="A11" s="13" t="s">
        <v>6</v>
      </c>
      <c r="B11" s="11">
        <v>640000</v>
      </c>
      <c r="C11" s="5"/>
      <c r="D11" s="1"/>
      <c r="E11" s="1"/>
      <c r="F11" s="1"/>
      <c r="G11" s="1"/>
    </row>
    <row r="12" spans="1:7" ht="12.75">
      <c r="A12" s="13" t="s">
        <v>7</v>
      </c>
      <c r="B12" s="11">
        <v>460000</v>
      </c>
      <c r="C12" s="5"/>
      <c r="D12" s="1"/>
      <c r="E12" s="1"/>
      <c r="F12" s="1"/>
      <c r="G12" s="1"/>
    </row>
    <row r="13" spans="1:7" ht="12.75">
      <c r="A13" s="13" t="s">
        <v>8</v>
      </c>
      <c r="B13" s="11">
        <v>220000</v>
      </c>
      <c r="C13" s="5"/>
      <c r="D13" s="1"/>
      <c r="E13" s="1"/>
      <c r="F13" s="1"/>
      <c r="G13" s="1"/>
    </row>
    <row r="14" spans="1:7" ht="12.75">
      <c r="A14" s="5"/>
      <c r="B14" s="5"/>
      <c r="C14" s="5"/>
      <c r="D14" s="1"/>
      <c r="E14" s="1"/>
      <c r="F14" s="1"/>
      <c r="G14" s="1"/>
    </row>
    <row r="15" spans="1:7" ht="12.75">
      <c r="A15" s="5"/>
      <c r="B15" s="5"/>
      <c r="C15" s="5"/>
      <c r="D15" s="1"/>
      <c r="E15" s="1"/>
      <c r="F15" s="1"/>
      <c r="G15" s="1"/>
    </row>
    <row r="16" spans="1:3" ht="12.75">
      <c r="A16" s="4"/>
      <c r="B16" s="4"/>
      <c r="C16" s="4"/>
    </row>
    <row r="17" spans="1:3" ht="12.75">
      <c r="A17" s="4"/>
      <c r="B17" s="4"/>
      <c r="C17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48" sqref="C48"/>
    </sheetView>
  </sheetViews>
  <sheetFormatPr defaultColWidth="9.140625" defaultRowHeight="12.75"/>
  <cols>
    <col min="1" max="1" width="14.7109375" style="1" customWidth="1"/>
    <col min="2" max="2" width="18.57421875" style="1" customWidth="1"/>
    <col min="3" max="3" width="17.421875" style="1" customWidth="1"/>
    <col min="4" max="4" width="19.28125" style="1" customWidth="1"/>
    <col min="5" max="16384" width="9.140625" style="1" customWidth="1"/>
  </cols>
  <sheetData>
    <row r="1" ht="12.75">
      <c r="A1" s="2" t="s">
        <v>15</v>
      </c>
    </row>
    <row r="2" spans="1:3" ht="12.75">
      <c r="A2" s="3" t="s">
        <v>19</v>
      </c>
      <c r="B2" s="3"/>
      <c r="C2" s="3"/>
    </row>
    <row r="3" spans="1:5" ht="12.75">
      <c r="A3" s="5"/>
      <c r="B3" s="5"/>
      <c r="C3" s="5"/>
      <c r="D3"/>
      <c r="E3" s="6"/>
    </row>
    <row r="4" spans="1:5" ht="12.75">
      <c r="A4" s="12" t="s">
        <v>14</v>
      </c>
      <c r="B4" s="14" t="s">
        <v>18</v>
      </c>
      <c r="C4" s="14" t="s">
        <v>17</v>
      </c>
      <c r="E4" s="6"/>
    </row>
    <row r="5" spans="1:5" ht="12.75">
      <c r="A5" s="13" t="s">
        <v>0</v>
      </c>
      <c r="B5" s="11">
        <v>1100000</v>
      </c>
      <c r="C5" s="11">
        <v>1180000</v>
      </c>
      <c r="E5" s="6"/>
    </row>
    <row r="6" spans="1:5" ht="12.75">
      <c r="A6" s="13" t="s">
        <v>1</v>
      </c>
      <c r="B6" s="11">
        <v>960000</v>
      </c>
      <c r="C6" s="11">
        <v>1000000</v>
      </c>
      <c r="E6" s="6"/>
    </row>
    <row r="7" spans="1:5" ht="12.75">
      <c r="A7" s="13" t="s">
        <v>2</v>
      </c>
      <c r="B7" s="11">
        <v>1060000</v>
      </c>
      <c r="C7" s="11">
        <v>1080000</v>
      </c>
      <c r="E7" s="6"/>
    </row>
    <row r="8" spans="1:5" ht="12.75">
      <c r="A8" s="13" t="s">
        <v>3</v>
      </c>
      <c r="B8" s="11">
        <v>1320000</v>
      </c>
      <c r="C8" s="11">
        <v>1340000</v>
      </c>
      <c r="E8" s="6"/>
    </row>
    <row r="9" spans="1:5" ht="12.75">
      <c r="A9" s="13" t="s">
        <v>4</v>
      </c>
      <c r="B9" s="11">
        <v>1220000</v>
      </c>
      <c r="C9" s="11">
        <v>1260000</v>
      </c>
      <c r="E9" s="6"/>
    </row>
    <row r="10" spans="1:3" ht="12.75">
      <c r="A10" s="13" t="s">
        <v>5</v>
      </c>
      <c r="B10" s="11">
        <v>1120000</v>
      </c>
      <c r="C10" s="11">
        <v>1140000</v>
      </c>
    </row>
    <row r="11" spans="1:3" ht="12.75">
      <c r="A11" s="13" t="s">
        <v>6</v>
      </c>
      <c r="B11" s="11">
        <v>720000</v>
      </c>
      <c r="C11" s="11">
        <v>640000</v>
      </c>
    </row>
    <row r="12" spans="1:3" ht="12.75">
      <c r="A12" s="13" t="s">
        <v>7</v>
      </c>
      <c r="B12" s="11">
        <v>560000</v>
      </c>
      <c r="C12" s="11">
        <v>460000</v>
      </c>
    </row>
    <row r="13" spans="1:3" ht="12.75">
      <c r="A13" s="13" t="s">
        <v>8</v>
      </c>
      <c r="B13" s="11">
        <v>380000</v>
      </c>
      <c r="C13" s="11">
        <v>220000</v>
      </c>
    </row>
    <row r="14" spans="1:3" ht="12.75">
      <c r="A14" s="5"/>
      <c r="B14" s="5"/>
      <c r="C14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K18" sqref="K18"/>
    </sheetView>
  </sheetViews>
  <sheetFormatPr defaultColWidth="9.140625" defaultRowHeight="12.75"/>
  <cols>
    <col min="1" max="1" width="20.28125" style="19" customWidth="1"/>
    <col min="2" max="7" width="12.7109375" style="19" customWidth="1"/>
    <col min="8" max="8" width="11.28125" style="19" customWidth="1"/>
    <col min="9" max="9" width="26.00390625" style="19" customWidth="1"/>
    <col min="10" max="10" width="10.57421875" style="19" customWidth="1"/>
    <col min="11" max="11" width="10.00390625" style="19" customWidth="1"/>
    <col min="12" max="16384" width="9.140625" style="19" customWidth="1"/>
  </cols>
  <sheetData>
    <row r="1" spans="1:4" ht="12.75">
      <c r="A1" s="17" t="s">
        <v>32</v>
      </c>
      <c r="B1" s="18"/>
      <c r="C1" s="18"/>
      <c r="D1" s="18"/>
    </row>
    <row r="2" spans="1:4" ht="12.75">
      <c r="A2" s="20" t="s">
        <v>9</v>
      </c>
      <c r="B2" s="20"/>
      <c r="C2" s="20"/>
      <c r="D2" s="18"/>
    </row>
    <row r="3" spans="1:12" ht="12.75">
      <c r="A3" s="21"/>
      <c r="B3" s="22"/>
      <c r="C3" s="22"/>
      <c r="D3" s="22"/>
      <c r="E3" s="22"/>
      <c r="F3" s="22"/>
      <c r="G3" s="22"/>
      <c r="H3" s="22"/>
      <c r="I3" s="22"/>
      <c r="K3" s="18"/>
      <c r="L3" s="18"/>
    </row>
    <row r="4" spans="1:12" ht="12.75">
      <c r="A4" s="23"/>
      <c r="B4" s="59">
        <v>2005</v>
      </c>
      <c r="C4" s="59"/>
      <c r="D4" s="57" t="s">
        <v>23</v>
      </c>
      <c r="E4" s="57"/>
      <c r="F4" s="57" t="s">
        <v>24</v>
      </c>
      <c r="G4" s="57"/>
      <c r="H4" s="22"/>
      <c r="I4" s="22"/>
      <c r="K4" s="18"/>
      <c r="L4" s="18"/>
    </row>
    <row r="5" spans="1:12" ht="12.75">
      <c r="A5" s="24" t="s">
        <v>14</v>
      </c>
      <c r="B5" s="26" t="s">
        <v>21</v>
      </c>
      <c r="C5" s="26" t="s">
        <v>20</v>
      </c>
      <c r="D5" s="26" t="s">
        <v>21</v>
      </c>
      <c r="E5" s="26" t="s">
        <v>20</v>
      </c>
      <c r="F5" s="26" t="s">
        <v>21</v>
      </c>
      <c r="G5" s="26" t="s">
        <v>20</v>
      </c>
      <c r="I5" s="17" t="s">
        <v>22</v>
      </c>
      <c r="J5" s="27">
        <v>11</v>
      </c>
      <c r="K5" s="22"/>
      <c r="L5" s="18"/>
    </row>
    <row r="6" spans="1:12" ht="12.75">
      <c r="A6" s="25" t="s">
        <v>0</v>
      </c>
      <c r="B6" s="28">
        <v>1100000</v>
      </c>
      <c r="C6" s="29">
        <v>1180000</v>
      </c>
      <c r="D6" s="45">
        <f>0.498*((1+$J$5/1000)^($D$4-$B$4)*($C$15+$B$15)-($C$15+$B$15))+0.1*(10-($D$4-$B$4))*$B$6*(1-$J$8/1000)^($D$4-$B$4)</f>
        <v>964918.487421843</v>
      </c>
      <c r="E6" s="46">
        <f>0.502*((1+$J$5/1000)^($D$4-$B$4)*($C$15+$B$15)-($C15+$B$15))+0.1*(10-($D$4-$B$4))*$C$6*(1-$K$8/1000)^($D$4-$B$4)</f>
        <v>972668.836718404</v>
      </c>
      <c r="F6" s="45">
        <f>0.498*((1+$J$5/1000)^($F$4-$D$4)*($D$16)-($D$16))+0.1*(10-($F$4-$D$4))*$D$6*(1-$J$8/1000)^($F$4-$D$4)</f>
        <v>987429.3365217432</v>
      </c>
      <c r="G6" s="46">
        <f>0.502*((1+$J$5/1000)^($D$4-$B$4)*(D16)-(D16))+0.1*(10-($D$4-$B$4))*$C$6*(1-$K$8/1000)^($D$4-$B$4)</f>
        <v>995360.4958512351</v>
      </c>
      <c r="I6" s="17"/>
      <c r="J6" s="27"/>
      <c r="K6" s="22"/>
      <c r="L6" s="18"/>
    </row>
    <row r="7" spans="1:12" ht="12.75" customHeight="1">
      <c r="A7" s="25" t="s">
        <v>1</v>
      </c>
      <c r="B7" s="28">
        <v>960000</v>
      </c>
      <c r="C7" s="29">
        <v>1000000</v>
      </c>
      <c r="D7" s="45">
        <f>0.1*($D$4-$B$4)*(B6*(1-$J$8/1000)^($D$4-$B$4))+0.1*(10-($D$4-$B$4))*B7*(1-$J$9/1000)^($D$4-$B$4)</f>
        <v>1083610.9306673356</v>
      </c>
      <c r="E7" s="46">
        <f>0.1*($D$4-$B$4)*(C6*(1-$K$8/1000)^($D$4-$B$4))+0.1*(10-($D$4-$B$4))*C7*(1-$K$9/1000)^($D$4-$B$4)</f>
        <v>1162418.9983522329</v>
      </c>
      <c r="F7" s="45">
        <f>0.1*($F$4-$D$4)*(D6*(1-$J$8/1000)^($F$4-$D$4))+0.1*(10-($F$4-$D$4))*D7*(1-$J$9/1000)^($F$4-$D$4)</f>
        <v>950542.0183393647</v>
      </c>
      <c r="G7" s="46">
        <f>0.1*($F$4-$D$4)*(E6*(1-$K$8/1000)^($F$4-$D$4))+0.1*(10-($F$4-$D$4))*E7*(1-$K$9/1000)^($F$4-$D$4)</f>
        <v>958176.8939886768</v>
      </c>
      <c r="I7" s="18"/>
      <c r="J7" s="30" t="s">
        <v>21</v>
      </c>
      <c r="K7" s="31" t="s">
        <v>20</v>
      </c>
      <c r="L7" s="18"/>
    </row>
    <row r="8" spans="1:11" ht="12.75">
      <c r="A8" s="25" t="s">
        <v>2</v>
      </c>
      <c r="B8" s="28">
        <v>1060000</v>
      </c>
      <c r="C8" s="29">
        <v>1080000</v>
      </c>
      <c r="D8" s="45">
        <f>0.1*($D$4-$B$4)*(B7*(1-$J$9/1000)^($D$4-$B$4))+0.1*(10-($D$4-$B$4))*B8*(1-$J$9/1000)^($D$4-$B$4)</f>
        <v>940971.8816178715</v>
      </c>
      <c r="E8" s="46">
        <f>0.1*($D$4-$B$4)*(C7*(1-$K$9/1000)^($D$4-$B$4))+0.1*(10-($D$4-$B$4))*C8*(1-$K$9/1000)^($D$4-$B$4)</f>
        <v>980179.0433519495</v>
      </c>
      <c r="F8" s="45">
        <f>0.1*($F$4-$D$4)*(D7*(1-$J$9/1000)^($F$4-$D$4))+0.1*(10-($F$4-$D$4))*D8*(1-$J$9/1000)^($F$4-$D$4)</f>
        <v>1062132.7253872247</v>
      </c>
      <c r="G8" s="46">
        <f>0.1*($F$4-$D$4)*(E7*(1-$K$9/1000)^($F$4-$D$4))+0.1*(10-($F$4-$D$4))*E8*(1-$K$9/1000)^($F$4-$D$4)</f>
        <v>1139378.7417790229</v>
      </c>
      <c r="I8" s="18" t="s">
        <v>29</v>
      </c>
      <c r="J8" s="32">
        <v>1.5</v>
      </c>
      <c r="K8" s="33">
        <v>1.5</v>
      </c>
    </row>
    <row r="9" spans="1:11" ht="12.75">
      <c r="A9" s="25" t="s">
        <v>3</v>
      </c>
      <c r="B9" s="28">
        <v>1320000</v>
      </c>
      <c r="C9" s="29">
        <v>1340000</v>
      </c>
      <c r="D9" s="45">
        <f>0.1*($D$4-$B$4)*(B8*(1-$J$9/1000)^($D$4-$B$4))+0.1*(10-($D$4-$B$4))*B9*(1-$J$9/1000)^($D$4-$B$4)</f>
        <v>1038989.7859530664</v>
      </c>
      <c r="E9" s="46">
        <f>0.1*($D$4-$B$4)*(C8*(1-$K$9/1000)^($D$4-$B$4))+0.1*(10-($D$4-$B$4))*C9*(1-$K$9/1000)^($D$4-$B$4)</f>
        <v>1058593.3668201054</v>
      </c>
      <c r="F9" s="45">
        <f>0.1*($F$4-$D$4)*(D8*(1-$J$9/1000)^($F$4-$D$4))+0.1*(10-($F$4-$D$4))*D9*(1-$J$9/1000)^($F$4-$D$4)</f>
        <v>922320.9187452891</v>
      </c>
      <c r="G9" s="46">
        <f>0.1*($F$4-$D$4)*(E8*(1-$K$9/1000)^($F$4-$D$4))+0.1*(10-($F$4-$D$4))*E9*(1-$K$9/1000)^($F$4-$D$4)</f>
        <v>960750.957026343</v>
      </c>
      <c r="I9" s="18" t="s">
        <v>25</v>
      </c>
      <c r="J9" s="32">
        <v>2</v>
      </c>
      <c r="K9" s="33">
        <v>2</v>
      </c>
    </row>
    <row r="10" spans="1:11" ht="12.75">
      <c r="A10" s="25" t="s">
        <v>4</v>
      </c>
      <c r="B10" s="28">
        <v>1220000</v>
      </c>
      <c r="C10" s="29">
        <v>1260000</v>
      </c>
      <c r="D10" s="45">
        <f>0.1*($D$4-$B$4)*(B9*(1-$J$9/1000)^($D$4-$B$4))+0.1*(10-($D$4-$B$4))*B10*(1-$J$10/1000)^($D$4-$B$4)</f>
        <v>1293836.3372245734</v>
      </c>
      <c r="E10" s="46">
        <f>0.1*($D$4-$B$4)*(C9*(1-$K$9/1000)^($D$4-$B$4))+0.1*(10-($D$4-$B$4))*C10*(1-$K$10/1000)^($D$4-$B$4)</f>
        <v>1313439.9180916124</v>
      </c>
      <c r="F10" s="45">
        <f>0.1*($F$4-$D$4)*(D9*(1-$J$9/1000)^($F$4-$D$4))+0.1*(10-($F$4-$D$4))*D10*(1-$J$10/1000)^($F$4-$D$4)</f>
        <v>1018396.0144479234</v>
      </c>
      <c r="G10" s="46">
        <f>0.1*($F$4-$D$4)*(E9*(1-$K$9/1000)^($F$4-$D$4))+0.1*(10-($F$4-$D$4))*E10*(1-$K$10/1000)^($F$4-$D$4)</f>
        <v>1037611.0335884502</v>
      </c>
      <c r="I10" s="18" t="s">
        <v>26</v>
      </c>
      <c r="J10" s="32">
        <v>7</v>
      </c>
      <c r="K10" s="33">
        <v>8.5</v>
      </c>
    </row>
    <row r="11" spans="1:11" ht="12.75">
      <c r="A11" s="25" t="s">
        <v>5</v>
      </c>
      <c r="B11" s="28">
        <v>1120000</v>
      </c>
      <c r="C11" s="29">
        <v>1140000</v>
      </c>
      <c r="D11" s="45">
        <f>0.1*($D$4-$B$4)*(B10*(1-$J$10/1000)^($D$4-$B$4))+0.1*(10-($D$4-$B$4))*B11*(1-$J$10/1000)^($D$4-$B$4)</f>
        <v>1137240.494799077</v>
      </c>
      <c r="E11" s="46">
        <f>0.1*($D$4-$B$4)*(C10*(1-$K$10/1000)^($D$4-$B$4))+0.1*(10-($D$4-$B$4))*C11*(1-$K$10/1000)^($D$4-$B$4)</f>
        <v>1156905.0865393176</v>
      </c>
      <c r="F11" s="45">
        <f>0.1*($F$4-$D$4)*(D10*(1-$J$10/1000)^($F$4-$D$4))+0.1*(10-($F$4-$D$4))*D11*(1-$J$10/1000)^($F$4-$D$4)</f>
        <v>1206068.0953559831</v>
      </c>
      <c r="G11" s="46">
        <f>0.1*($F$4-$D$4)*(E10*(1-$K$10/1000)^($F$4-$D$4))+0.1*(10-($F$4-$D$4))*E11*(1-$K$10/1000)^($F$4-$D$4)</f>
        <v>1205972.4778602945</v>
      </c>
      <c r="I11" s="18" t="s">
        <v>27</v>
      </c>
      <c r="J11" s="32">
        <v>23</v>
      </c>
      <c r="K11" s="33">
        <v>28</v>
      </c>
    </row>
    <row r="12" spans="1:11" ht="12.75">
      <c r="A12" s="25" t="s">
        <v>6</v>
      </c>
      <c r="B12" s="28">
        <v>720000</v>
      </c>
      <c r="C12" s="29">
        <v>640000</v>
      </c>
      <c r="D12" s="45">
        <f>0.1*($D$4-$B$4)*(B11*(1-$J$10/1000)^($D$4-$B$4))+0.1*(10-($D$4-$B$4))*B12*(1-$J$11/1000)^($D$4-$B$4)</f>
        <v>1044024.0607991527</v>
      </c>
      <c r="E12" s="46">
        <f>0.1*($D$4-$B$4)*(C11*(1-$K$10/1000)^($D$4-$B$4))+0.1*(10-($D$4-$B$4))*C12*(1-$K$11/1000)^($D$4-$B$4)</f>
        <v>1046723.6497260492</v>
      </c>
      <c r="F12" s="45">
        <f>0.1*($F$4-$D$4)*(D11*(1-$J$10/1000)^($F$4-$D$4))+0.1*(10-($F$4-$D$4))*D12*(1-$J$11/1000)^($F$4-$D$4)</f>
        <v>1060095.0352547949</v>
      </c>
      <c r="G12" s="46">
        <f>0.1*($F$4-$D$4)*(E11*(1-$K$10/1000)^($F$4-$D$4))+0.1*(10-($F$4-$D$4))*E12*(1-$K$11/1000)^($F$4-$D$4)</f>
        <v>1062245.5390956714</v>
      </c>
      <c r="I12" s="18" t="s">
        <v>28</v>
      </c>
      <c r="J12" s="32">
        <v>55</v>
      </c>
      <c r="K12" s="33">
        <v>75</v>
      </c>
    </row>
    <row r="13" spans="1:11" ht="12.75">
      <c r="A13" s="25" t="s">
        <v>7</v>
      </c>
      <c r="B13" s="28">
        <v>560000</v>
      </c>
      <c r="C13" s="29">
        <v>460000</v>
      </c>
      <c r="D13" s="45">
        <f>0.1*($D$4-$B$4)*(B12*(1-$J$11/1000)^($D$4-$B$4))+0.1*(10-($D$4-$B$4))*B13*(1-$J$11/1000)^($D$4-$B$4)</f>
        <v>570529.5374404998</v>
      </c>
      <c r="E13" s="46">
        <f>0.1*($D$4-$B$4)*(C12*(1-$K$11/1000)^($D$4-$B$4))+0.1*(10-($D$4-$B$4))*C13*(1-$K$11/1000)^($D$4-$B$4)</f>
        <v>481773.184218862</v>
      </c>
      <c r="F13" s="45">
        <f>0.1*($F$4-$D$4)*(D12*(1-$J$11/1000)^($F$4-$D$4))+0.1*(10-($F$4-$D$4))*D13*(1-$J$11/1000)^($F$4-$D$4)</f>
        <v>827286.8951173511</v>
      </c>
      <c r="G13" s="46">
        <f>0.1*($F$4-$D$4)*(E12*(1-$K$11/1000)^($F$4-$D$4))+0.1*(10-($F$4-$D$4))*E13*(1-$K$11/1000)^($F$4-$D$4)</f>
        <v>787942.7901964178</v>
      </c>
      <c r="I13" s="34"/>
      <c r="J13" s="35">
        <f>J8/1000*B6+J9/1000*(B7+B8+B9)+J10/1000*(B10+B11)+J11/1000*(B12+B13)+J12/1000*B14</f>
        <v>75050</v>
      </c>
      <c r="K13" s="35">
        <f>K8/1000*C6+K9/1000*(C7+C8+C9)+K10/1000*(C10+C11)+K11/1000*(C12+C13)+K12/1000*C14</f>
        <v>76310</v>
      </c>
    </row>
    <row r="14" spans="1:11" ht="12.75">
      <c r="A14" s="25" t="s">
        <v>8</v>
      </c>
      <c r="B14" s="28">
        <v>380000</v>
      </c>
      <c r="C14" s="29">
        <v>220000</v>
      </c>
      <c r="D14" s="45">
        <f>0.1*($D$4-$B$4)*(B13*(1-$J$11/1000)^($D$4-$B$4))+B14*(1-$J$12/400)^($D$4-$B$4)</f>
        <v>530316.6343090226</v>
      </c>
      <c r="E14" s="46">
        <f>0.1*($D$4-$B$4)*(C13*(1-$K$11/1000)^($D$4-$B$4))+C14*(1-$K$12/400)^($D$4-$B$4)</f>
        <v>373858.4211021429</v>
      </c>
      <c r="F14" s="45">
        <f>0.1*($F$4-$D$4)*(D13*(1-$J$11/1000)^($F$4-$D$4))+D14*(1-$J$12/1000)^($F$4-$D$4)</f>
        <v>753287.6914022593</v>
      </c>
      <c r="G14" s="46">
        <f>0.1*($F$4-$D$4)*(E13*(1-$K$11/1000)^($F$4-$D$4))+E14*(1-$K$12/1000)^($F$4-$D$4)</f>
        <v>534109.5592234721</v>
      </c>
      <c r="I14" s="17" t="s">
        <v>30</v>
      </c>
      <c r="J14" s="36">
        <f>1000*J13/B15</f>
        <v>8.89218009478673</v>
      </c>
      <c r="K14" s="37">
        <f>1000*K13/C15</f>
        <v>9.171875</v>
      </c>
    </row>
    <row r="15" spans="1:11" ht="12.75">
      <c r="A15" s="24" t="s">
        <v>31</v>
      </c>
      <c r="B15" s="28">
        <f aca="true" t="shared" si="0" ref="B15:G15">SUM(B6:B14)</f>
        <v>8440000</v>
      </c>
      <c r="C15" s="29">
        <f t="shared" si="0"/>
        <v>8320000</v>
      </c>
      <c r="D15" s="45">
        <f t="shared" si="0"/>
        <v>8604438.150232442</v>
      </c>
      <c r="E15" s="46">
        <f t="shared" si="0"/>
        <v>8546560.504920676</v>
      </c>
      <c r="F15" s="45">
        <f t="shared" si="0"/>
        <v>8787558.730571933</v>
      </c>
      <c r="G15" s="46">
        <f t="shared" si="0"/>
        <v>8681548.488609584</v>
      </c>
      <c r="I15" s="22"/>
      <c r="J15" s="22"/>
      <c r="K15" s="22"/>
    </row>
    <row r="16" spans="1:11" ht="12.75">
      <c r="A16" s="38" t="s">
        <v>31</v>
      </c>
      <c r="B16" s="58">
        <f>C15+B15</f>
        <v>16760000</v>
      </c>
      <c r="C16" s="58"/>
      <c r="D16" s="58">
        <f>E15+D15</f>
        <v>17150998.655153118</v>
      </c>
      <c r="E16" s="58"/>
      <c r="F16" s="58">
        <f>G15+F15</f>
        <v>17469107.219181515</v>
      </c>
      <c r="G16" s="58"/>
      <c r="H16" s="39"/>
      <c r="I16" s="22"/>
      <c r="J16" s="40"/>
      <c r="K16" s="18"/>
    </row>
    <row r="17" spans="2:11" ht="12.75">
      <c r="B17" s="22"/>
      <c r="C17" s="22"/>
      <c r="D17" s="22"/>
      <c r="E17" s="22"/>
      <c r="F17" s="22"/>
      <c r="G17" s="22"/>
      <c r="H17" s="22"/>
      <c r="I17" s="22"/>
      <c r="J17" s="40"/>
      <c r="K17" s="18"/>
    </row>
    <row r="18" spans="1:12" ht="12.75">
      <c r="A18" s="41"/>
      <c r="B18" s="16">
        <f aca="true" t="shared" si="1" ref="B18:B26">-B6</f>
        <v>-1100000</v>
      </c>
      <c r="C18" s="16"/>
      <c r="D18" s="42">
        <f aca="true" t="shared" si="2" ref="D18:D26">-D6</f>
        <v>-964918.487421843</v>
      </c>
      <c r="E18" s="16"/>
      <c r="F18" s="42">
        <f aca="true" t="shared" si="3" ref="F18:F26">-F6</f>
        <v>-987429.3365217432</v>
      </c>
      <c r="G18" s="22"/>
      <c r="H18" s="22"/>
      <c r="I18" s="22"/>
      <c r="J18" s="40"/>
      <c r="K18" s="18"/>
      <c r="L18" s="18"/>
    </row>
    <row r="19" spans="1:10" ht="12.75">
      <c r="A19" s="34"/>
      <c r="B19" s="16">
        <f t="shared" si="1"/>
        <v>-960000</v>
      </c>
      <c r="C19" s="16"/>
      <c r="D19" s="42">
        <f t="shared" si="2"/>
        <v>-1083610.9306673356</v>
      </c>
      <c r="E19" s="16"/>
      <c r="F19" s="42">
        <f t="shared" si="3"/>
        <v>-950542.0183393647</v>
      </c>
      <c r="G19" s="22"/>
      <c r="H19" s="22"/>
      <c r="I19" s="22"/>
      <c r="J19" s="43"/>
    </row>
    <row r="20" spans="1:10" ht="12.75">
      <c r="A20" s="34"/>
      <c r="B20" s="16">
        <f t="shared" si="1"/>
        <v>-1060000</v>
      </c>
      <c r="C20" s="44"/>
      <c r="D20" s="42">
        <f t="shared" si="2"/>
        <v>-940971.8816178715</v>
      </c>
      <c r="E20" s="44"/>
      <c r="F20" s="42">
        <f t="shared" si="3"/>
        <v>-1062132.7253872247</v>
      </c>
      <c r="G20" s="43"/>
      <c r="H20" s="22"/>
      <c r="I20" s="22"/>
      <c r="J20" s="43"/>
    </row>
    <row r="21" spans="1:10" ht="12.75">
      <c r="A21" s="34"/>
      <c r="B21" s="16">
        <f t="shared" si="1"/>
        <v>-1320000</v>
      </c>
      <c r="C21" s="44"/>
      <c r="D21" s="42">
        <f t="shared" si="2"/>
        <v>-1038989.7859530664</v>
      </c>
      <c r="E21" s="44"/>
      <c r="F21" s="42">
        <f t="shared" si="3"/>
        <v>-922320.9187452891</v>
      </c>
      <c r="G21" s="43"/>
      <c r="H21" s="22"/>
      <c r="I21" s="22"/>
      <c r="J21" s="43"/>
    </row>
    <row r="22" spans="1:10" ht="12.75">
      <c r="A22" s="34"/>
      <c r="B22" s="16">
        <f t="shared" si="1"/>
        <v>-1220000</v>
      </c>
      <c r="C22" s="44"/>
      <c r="D22" s="42">
        <f t="shared" si="2"/>
        <v>-1293836.3372245734</v>
      </c>
      <c r="E22" s="44"/>
      <c r="F22" s="42">
        <f t="shared" si="3"/>
        <v>-1018396.0144479234</v>
      </c>
      <c r="G22" s="43"/>
      <c r="H22" s="22"/>
      <c r="I22" s="22"/>
      <c r="J22" s="43"/>
    </row>
    <row r="23" spans="1:10" ht="12.75">
      <c r="A23" s="34"/>
      <c r="B23" s="16">
        <f t="shared" si="1"/>
        <v>-1120000</v>
      </c>
      <c r="C23" s="44"/>
      <c r="D23" s="42">
        <f t="shared" si="2"/>
        <v>-1137240.494799077</v>
      </c>
      <c r="E23" s="44"/>
      <c r="F23" s="42">
        <f t="shared" si="3"/>
        <v>-1206068.0953559831</v>
      </c>
      <c r="G23" s="43"/>
      <c r="H23" s="22"/>
      <c r="I23" s="22"/>
      <c r="J23" s="43"/>
    </row>
    <row r="24" spans="1:10" ht="12.75">
      <c r="A24" s="34"/>
      <c r="B24" s="16">
        <f t="shared" si="1"/>
        <v>-720000</v>
      </c>
      <c r="C24" s="34"/>
      <c r="D24" s="42">
        <f t="shared" si="2"/>
        <v>-1044024.0607991527</v>
      </c>
      <c r="E24" s="34"/>
      <c r="F24" s="42">
        <f t="shared" si="3"/>
        <v>-1060095.0352547949</v>
      </c>
      <c r="H24" s="22"/>
      <c r="I24" s="22"/>
      <c r="J24" s="43"/>
    </row>
    <row r="25" spans="1:10" ht="12.75">
      <c r="A25" s="34"/>
      <c r="B25" s="16">
        <f t="shared" si="1"/>
        <v>-560000</v>
      </c>
      <c r="C25" s="34"/>
      <c r="D25" s="42">
        <f t="shared" si="2"/>
        <v>-570529.5374404998</v>
      </c>
      <c r="E25" s="34"/>
      <c r="F25" s="42">
        <f t="shared" si="3"/>
        <v>-827286.8951173511</v>
      </c>
      <c r="H25" s="22"/>
      <c r="I25" s="22"/>
      <c r="J25" s="43"/>
    </row>
    <row r="26" spans="1:10" ht="12.75">
      <c r="A26" s="34"/>
      <c r="B26" s="16">
        <f t="shared" si="1"/>
        <v>-380000</v>
      </c>
      <c r="C26" s="34"/>
      <c r="D26" s="42">
        <f t="shared" si="2"/>
        <v>-530316.6343090226</v>
      </c>
      <c r="E26" s="34"/>
      <c r="F26" s="42">
        <f t="shared" si="3"/>
        <v>-753287.6914022593</v>
      </c>
      <c r="H26" s="22"/>
      <c r="I26" s="22"/>
      <c r="J26" s="43"/>
    </row>
    <row r="27" spans="1:10" ht="12.75">
      <c r="A27" s="34"/>
      <c r="B27" s="34"/>
      <c r="C27" s="34"/>
      <c r="D27" s="16"/>
      <c r="E27" s="34"/>
      <c r="H27" s="22"/>
      <c r="I27" s="22"/>
      <c r="J27" s="43"/>
    </row>
    <row r="28" spans="1:10" ht="12.75">
      <c r="A28" s="34"/>
      <c r="B28" s="34"/>
      <c r="C28" s="34"/>
      <c r="D28" s="16"/>
      <c r="E28" s="34"/>
      <c r="H28" s="22"/>
      <c r="I28" s="22"/>
      <c r="J28" s="43"/>
    </row>
    <row r="29" spans="8:10" ht="12.75">
      <c r="H29" s="22"/>
      <c r="I29" s="22"/>
      <c r="J29" s="43"/>
    </row>
    <row r="30" spans="4:10" ht="12.75">
      <c r="D30" s="53"/>
      <c r="F30" s="22"/>
      <c r="G30" s="22"/>
      <c r="H30" s="22"/>
      <c r="I30" s="22"/>
      <c r="J30" s="43"/>
    </row>
    <row r="31" spans="3:10" ht="12.75">
      <c r="C31" s="22"/>
      <c r="D31" s="22"/>
      <c r="E31" s="22"/>
      <c r="F31" s="22"/>
      <c r="G31" s="22"/>
      <c r="H31" s="22"/>
      <c r="I31" s="22"/>
      <c r="J31" s="43"/>
    </row>
    <row r="32" spans="3:10" ht="12.75">
      <c r="C32" s="22"/>
      <c r="D32" s="22"/>
      <c r="E32" s="22"/>
      <c r="F32" s="22"/>
      <c r="G32" s="22"/>
      <c r="H32" s="22"/>
      <c r="I32" s="22"/>
      <c r="J32" s="43"/>
    </row>
    <row r="33" spans="3:10" ht="12.75">
      <c r="C33" s="22"/>
      <c r="D33" s="22"/>
      <c r="E33" s="22"/>
      <c r="F33" s="22"/>
      <c r="G33" s="22"/>
      <c r="H33" s="22"/>
      <c r="I33" s="22"/>
      <c r="J33" s="43"/>
    </row>
    <row r="34" spans="1:10" ht="12.75">
      <c r="A34" s="18"/>
      <c r="B34" s="18"/>
      <c r="C34" s="22"/>
      <c r="D34" s="22"/>
      <c r="E34" s="22"/>
      <c r="F34" s="22"/>
      <c r="G34" s="22"/>
      <c r="H34" s="22"/>
      <c r="I34" s="22"/>
      <c r="J34" s="43"/>
    </row>
    <row r="35" spans="1:10" ht="12.75">
      <c r="A35" s="18"/>
      <c r="B35" s="22"/>
      <c r="C35" s="18"/>
      <c r="D35" s="22"/>
      <c r="E35" s="22"/>
      <c r="F35" s="22"/>
      <c r="G35" s="22"/>
      <c r="H35" s="22"/>
      <c r="I35" s="22"/>
      <c r="J35" s="43"/>
    </row>
    <row r="36" spans="1:10" ht="12.75">
      <c r="A36" s="18"/>
      <c r="B36" s="22"/>
      <c r="C36" s="18"/>
      <c r="D36" s="22"/>
      <c r="E36" s="22"/>
      <c r="F36" s="22"/>
      <c r="G36" s="22"/>
      <c r="H36" s="22"/>
      <c r="I36" s="22"/>
      <c r="J36" s="43"/>
    </row>
    <row r="37" spans="1:10" ht="12.75">
      <c r="A37" s="18"/>
      <c r="B37" s="22"/>
      <c r="C37" s="18"/>
      <c r="D37" s="22"/>
      <c r="E37" s="22"/>
      <c r="F37" s="22"/>
      <c r="G37" s="22"/>
      <c r="H37" s="22"/>
      <c r="I37" s="22"/>
      <c r="J37" s="43"/>
    </row>
    <row r="38" spans="1:10" ht="12.75">
      <c r="A38" s="18"/>
      <c r="B38" s="22"/>
      <c r="C38" s="18"/>
      <c r="D38" s="22"/>
      <c r="E38" s="22"/>
      <c r="F38" s="22"/>
      <c r="G38" s="22"/>
      <c r="H38" s="22"/>
      <c r="I38" s="22"/>
      <c r="J38" s="43"/>
    </row>
    <row r="39" spans="1:10" ht="12.75">
      <c r="A39" s="18"/>
      <c r="B39" s="22"/>
      <c r="C39" s="18"/>
      <c r="D39" s="22"/>
      <c r="E39" s="22"/>
      <c r="F39" s="22"/>
      <c r="G39" s="22"/>
      <c r="H39" s="22"/>
      <c r="I39" s="22"/>
      <c r="J39" s="43"/>
    </row>
    <row r="40" spans="1:10" ht="12.75">
      <c r="A40" s="18"/>
      <c r="B40" s="22"/>
      <c r="C40" s="18"/>
      <c r="D40" s="22"/>
      <c r="E40" s="22"/>
      <c r="F40" s="22"/>
      <c r="G40" s="22"/>
      <c r="H40" s="22"/>
      <c r="I40" s="22"/>
      <c r="J40" s="43"/>
    </row>
    <row r="41" spans="1:10" ht="12.75">
      <c r="A41" s="18"/>
      <c r="B41" s="22"/>
      <c r="C41" s="18"/>
      <c r="D41" s="22"/>
      <c r="E41" s="22"/>
      <c r="F41" s="22"/>
      <c r="G41" s="22"/>
      <c r="H41" s="22"/>
      <c r="I41" s="22"/>
      <c r="J41" s="43"/>
    </row>
    <row r="42" spans="2:10" ht="12.75">
      <c r="B42" s="22"/>
      <c r="D42" s="22"/>
      <c r="E42" s="22"/>
      <c r="F42" s="22"/>
      <c r="G42" s="22"/>
      <c r="H42" s="22"/>
      <c r="I42" s="22"/>
      <c r="J42" s="43"/>
    </row>
    <row r="43" spans="1:10" ht="12.75">
      <c r="A43" s="18"/>
      <c r="B43" s="22"/>
      <c r="C43" s="22"/>
      <c r="D43" s="22"/>
      <c r="E43" s="22"/>
      <c r="F43" s="22"/>
      <c r="G43" s="22"/>
      <c r="H43" s="22"/>
      <c r="I43" s="22"/>
      <c r="J43" s="43"/>
    </row>
    <row r="44" spans="1:10" ht="12.75">
      <c r="A44" s="18"/>
      <c r="B44" s="22"/>
      <c r="C44" s="22"/>
      <c r="D44" s="22"/>
      <c r="E44" s="22"/>
      <c r="F44" s="22"/>
      <c r="G44" s="22"/>
      <c r="H44" s="22"/>
      <c r="I44" s="22"/>
      <c r="J44" s="43"/>
    </row>
    <row r="45" spans="1:10" ht="12.75">
      <c r="A45" s="18"/>
      <c r="B45" s="22"/>
      <c r="C45" s="22"/>
      <c r="D45" s="22"/>
      <c r="E45" s="22"/>
      <c r="F45" s="22"/>
      <c r="G45" s="22"/>
      <c r="H45" s="22"/>
      <c r="I45" s="22"/>
      <c r="J45" s="43" t="s">
        <v>35</v>
      </c>
    </row>
    <row r="46" spans="1:10" ht="12.75">
      <c r="A46" s="41"/>
      <c r="B46" s="16"/>
      <c r="C46" s="16"/>
      <c r="D46" s="16"/>
      <c r="E46" s="16"/>
      <c r="F46" s="22"/>
      <c r="G46" s="22"/>
      <c r="H46" s="22"/>
      <c r="I46" s="22"/>
      <c r="J46" s="43"/>
    </row>
    <row r="47" spans="8:10" ht="12.75">
      <c r="H47" s="22"/>
      <c r="I47" s="22"/>
      <c r="J47" s="43"/>
    </row>
    <row r="48" spans="8:10" ht="12.75">
      <c r="H48" s="22"/>
      <c r="I48" s="22"/>
      <c r="J48" s="43"/>
    </row>
    <row r="49" spans="8:10" ht="12.75">
      <c r="H49" s="43"/>
      <c r="I49" s="43"/>
      <c r="J49" s="43"/>
    </row>
    <row r="50" spans="8:10" ht="12.75">
      <c r="H50" s="43"/>
      <c r="I50" s="43"/>
      <c r="J50" s="43"/>
    </row>
    <row r="51" spans="8:10" ht="12.75">
      <c r="H51" s="43"/>
      <c r="I51" s="43"/>
      <c r="J51" s="43"/>
    </row>
    <row r="52" spans="8:10" ht="12.75">
      <c r="H52" s="43"/>
      <c r="I52" s="43"/>
      <c r="J52" s="43"/>
    </row>
  </sheetData>
  <sheetProtection formatCells="0" formatColumns="0" formatRows="0" insertColumns="0" insertRows="0" insertHyperlinks="0"/>
  <mergeCells count="6">
    <mergeCell ref="F4:G4"/>
    <mergeCell ref="F16:G16"/>
    <mergeCell ref="B4:C4"/>
    <mergeCell ref="D4:E4"/>
    <mergeCell ref="B16:C16"/>
    <mergeCell ref="D16:E16"/>
  </mergeCells>
  <printOptions/>
  <pageMargins left="0.75" right="0.75" top="1" bottom="1" header="0.5" footer="0.5"/>
  <pageSetup orientation="portrait" paperSize="9"/>
  <ignoredErrors>
    <ignoredError sqref="E14 E6:E7 E9:E1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J8" sqref="J8"/>
    </sheetView>
  </sheetViews>
  <sheetFormatPr defaultColWidth="9.140625" defaultRowHeight="12.75"/>
  <cols>
    <col min="1" max="1" width="20.28125" style="19" customWidth="1"/>
    <col min="2" max="7" width="12.7109375" style="19" customWidth="1"/>
    <col min="8" max="8" width="11.28125" style="19" customWidth="1"/>
    <col min="9" max="9" width="26.00390625" style="19" customWidth="1"/>
    <col min="10" max="10" width="10.57421875" style="19" customWidth="1"/>
    <col min="11" max="11" width="10.00390625" style="19" customWidth="1"/>
    <col min="12" max="16384" width="9.140625" style="19" customWidth="1"/>
  </cols>
  <sheetData>
    <row r="1" spans="1:4" ht="12.75">
      <c r="A1" s="17" t="s">
        <v>33</v>
      </c>
      <c r="B1" s="18"/>
      <c r="C1" s="18"/>
      <c r="D1" s="18"/>
    </row>
    <row r="2" spans="1:4" ht="12.75">
      <c r="A2" s="20" t="s">
        <v>34</v>
      </c>
      <c r="B2" s="20"/>
      <c r="C2" s="20"/>
      <c r="D2" s="18"/>
    </row>
    <row r="3" spans="1:12" ht="12.75">
      <c r="A3" s="21"/>
      <c r="B3" s="22"/>
      <c r="C3" s="22"/>
      <c r="D3" s="22"/>
      <c r="E3" s="22"/>
      <c r="F3" s="22"/>
      <c r="G3" s="22"/>
      <c r="H3" s="22"/>
      <c r="I3" s="22"/>
      <c r="K3" s="18"/>
      <c r="L3" s="18"/>
    </row>
    <row r="4" spans="1:12" ht="12.75">
      <c r="A4" s="23"/>
      <c r="B4" s="59">
        <v>2005</v>
      </c>
      <c r="C4" s="59"/>
      <c r="D4" s="57" t="s">
        <v>23</v>
      </c>
      <c r="E4" s="57"/>
      <c r="F4" s="57" t="s">
        <v>24</v>
      </c>
      <c r="G4" s="57"/>
      <c r="H4" s="22"/>
      <c r="I4" s="22"/>
      <c r="K4" s="18"/>
      <c r="L4" s="18"/>
    </row>
    <row r="5" spans="1:12" ht="12.75">
      <c r="A5" s="24" t="s">
        <v>14</v>
      </c>
      <c r="B5" s="26" t="s">
        <v>21</v>
      </c>
      <c r="C5" s="26" t="s">
        <v>20</v>
      </c>
      <c r="D5" s="26" t="s">
        <v>21</v>
      </c>
      <c r="E5" s="26" t="s">
        <v>20</v>
      </c>
      <c r="F5" s="26" t="s">
        <v>21</v>
      </c>
      <c r="G5" s="26" t="s">
        <v>20</v>
      </c>
      <c r="I5" s="17" t="s">
        <v>22</v>
      </c>
      <c r="J5" s="27">
        <v>44</v>
      </c>
      <c r="K5" s="22"/>
      <c r="L5" s="18"/>
    </row>
    <row r="6" spans="1:12" ht="12.75">
      <c r="A6" s="25" t="s">
        <v>0</v>
      </c>
      <c r="B6" s="28">
        <v>1500000</v>
      </c>
      <c r="C6" s="29">
        <v>1510000</v>
      </c>
      <c r="D6" s="45">
        <f>0.498*((1+$J$5/1000)^($D$4-$B$4)*($C$15+$B$15)-($C$15+$B$15))+0.1*(10-($D$4-$B$4))*$B$6*(1-$J$8/1000)^($D$4-$B$4)</f>
        <v>2199824.4901874303</v>
      </c>
      <c r="E6" s="46">
        <f>0.502*((1+$J$5/1000)^($D$4-$B$4)*($C$15+$B$15)-($C15+$B$15))+0.1*(10-($D$4-$B$4))*$C$6*(1-$K$8/1000)^($D$4-$B$4)</f>
        <v>2217493.763200984</v>
      </c>
      <c r="F6" s="45">
        <f>0.498*((1+$J$5/1000)^($F$4-$D$4)*($D$16)-($D$16))</f>
        <v>2938662.9274007375</v>
      </c>
      <c r="G6" s="46">
        <f>0.502*((1+$J$5/1000)^($D$4-$B$4)*(D16)-(D16))</f>
        <v>2962266.6456931126</v>
      </c>
      <c r="I6" s="17"/>
      <c r="J6" s="27"/>
      <c r="K6" s="22"/>
      <c r="L6" s="18"/>
    </row>
    <row r="7" spans="1:12" ht="12.75" customHeight="1">
      <c r="A7" s="25" t="s">
        <v>1</v>
      </c>
      <c r="B7" s="28">
        <v>960000</v>
      </c>
      <c r="C7" s="29">
        <v>968000</v>
      </c>
      <c r="D7" s="45">
        <f>0.1*($D$4-$B$4)*(B6*(1-$J$8/1000)^($D$4-$B$4))+0.1*(10-($D$4-$B$4))*B7*(1-$J$9/1000)^($D$4-$B$4)</f>
        <v>1164494.4312846563</v>
      </c>
      <c r="E7" s="46">
        <f>0.1*($D$4-$B$4)*(C6*(1-$K$8/1000)^($D$4-$B$4))+0.1*(10-($D$4-$B$4))*C7*(1-$K$9/1000)^($D$4-$B$4)</f>
        <v>1172257.7274932207</v>
      </c>
      <c r="F7" s="45">
        <f>0.1*($F$4-$D$4)*(D6*(1-$J$8/1000)^($F$4-$D$4))+0.1*(10-($F$4-$D$4))*D7*(1-$J$9/1000)^($F$4-$D$4)</f>
        <v>1707788.9124179138</v>
      </c>
      <c r="G7" s="46">
        <f>0.1*($F$4-$D$4)*(E6*(1-$K$8/1000)^($F$4-$D$4))+0.1*(10-($F$4-$D$4))*E7*(1-$K$9/1000)^($F$4-$D$4)</f>
        <v>1721506.0924373346</v>
      </c>
      <c r="I7" s="18"/>
      <c r="J7" s="30" t="s">
        <v>21</v>
      </c>
      <c r="K7" s="31" t="s">
        <v>20</v>
      </c>
      <c r="L7" s="18"/>
    </row>
    <row r="8" spans="1:11" ht="12.75">
      <c r="A8" s="25" t="s">
        <v>2</v>
      </c>
      <c r="B8" s="28">
        <v>600000</v>
      </c>
      <c r="C8" s="29">
        <v>613000</v>
      </c>
      <c r="D8" s="45">
        <f>0.1*($D$4-$B$4)*(B7*(1-$J$9/1000)^($D$4-$B$4))+0.1*(10-($D$4-$B$4))*B8*(1-$J$9/1000)^($D$4-$B$4)</f>
        <v>784389.8946120447</v>
      </c>
      <c r="E8" s="46">
        <f>0.1*($D$4-$B$4)*(C7*(1-$K$9/1000)^($D$4-$B$4))+0.1*(10-($D$4-$B$4))*C8*(1-$K$9/1000)^($D$4-$B$4)</f>
        <v>832219.0681068505</v>
      </c>
      <c r="F8" s="45">
        <f>0.1*($F$4-$D$4)*(D7*(1-$J$9/1000)^($F$4-$D$4))+0.1*(10-($F$4-$D$4))*D8*(1-$J$9/1000)^($F$4-$D$4)</f>
        <v>951476.7335746713</v>
      </c>
      <c r="G8" s="46">
        <f>0.1*($F$4-$D$4)*(E7*(1-$K$9/1000)^($F$4-$D$4))+0.1*(10-($F$4-$D$4))*E8*(1-$K$9/1000)^($F$4-$D$4)</f>
        <v>1007825.6544994446</v>
      </c>
      <c r="I8" s="18" t="s">
        <v>29</v>
      </c>
      <c r="J8" s="32">
        <v>25</v>
      </c>
      <c r="K8" s="33">
        <v>25</v>
      </c>
    </row>
    <row r="9" spans="1:11" ht="12.75">
      <c r="A9" s="25" t="s">
        <v>3</v>
      </c>
      <c r="B9" s="28">
        <v>380000</v>
      </c>
      <c r="C9" s="29">
        <v>398000</v>
      </c>
      <c r="D9" s="45">
        <f>0.1*($D$4-$B$4)*(B8*(1-$J$9/1000)^($D$4-$B$4))+0.1*(10-($D$4-$B$4))*B9*(1-$J$9/1000)^($D$4-$B$4)</f>
        <v>490243.68413252797</v>
      </c>
      <c r="E9" s="46">
        <f>0.1*($D$4-$B$4)*(C8*(1-$K$9/1000)^($D$4-$B$4))+0.1*(10-($D$4-$B$4))*C9*(1-$K$9/1000)^($D$4-$B$4)</f>
        <v>527014.7611048548</v>
      </c>
      <c r="F9" s="45">
        <f>0.1*($F$4-$D$4)*(D8*(1-$J$9/1000)^($F$4-$D$4))+0.1*(10-($F$4-$D$4))*D9*(1-$J$9/1000)^($F$4-$D$4)</f>
        <v>640903.6528848902</v>
      </c>
      <c r="G9" s="46">
        <f>0.1*($F$4-$D$4)*(E8*(1-$K$9/1000)^($F$4-$D$4))+0.1*(10-($F$4-$D$4))*E9*(1-$K$9/1000)^($F$4-$D$4)</f>
        <v>715484.0674799945</v>
      </c>
      <c r="I9" s="18" t="s">
        <v>25</v>
      </c>
      <c r="J9" s="32">
        <v>20</v>
      </c>
      <c r="K9" s="33">
        <v>15</v>
      </c>
    </row>
    <row r="10" spans="1:11" ht="12.75">
      <c r="A10" s="25" t="s">
        <v>4</v>
      </c>
      <c r="B10" s="28">
        <v>240000</v>
      </c>
      <c r="C10" s="29">
        <v>256000</v>
      </c>
      <c r="D10" s="45">
        <f>0.1*($D$4-$B$4)*(B9*(1-$J$9/1000)^($D$4-$B$4))+0.1*(10-($D$4-$B$4))*B10*(1-$J$10/1000)^($D$4-$B$4)</f>
        <v>310487.6666172677</v>
      </c>
      <c r="E10" s="46">
        <f>0.1*($D$4-$B$4)*(C9*(1-$K$9/1000)^($D$4-$B$4))+0.1*(10-($D$4-$B$4))*C10*(1-$K$10/1000)^($D$4-$B$4)</f>
        <v>342172.7160191389</v>
      </c>
      <c r="F10" s="45">
        <f>0.1*($F$4-$D$4)*(D9*(1-$J$9/1000)^($F$4-$D$4))+0.1*(10-($F$4-$D$4))*D10*(1-$J$10/1000)^($F$4-$D$4)</f>
        <v>400564.7830530564</v>
      </c>
      <c r="G10" s="46">
        <f>0.1*($F$4-$D$4)*(E9*(1-$K$9/1000)^($F$4-$D$4))+0.1*(10-($F$4-$D$4))*E10*(1-$K$10/1000)^($F$4-$D$4)</f>
        <v>453090.6336417734</v>
      </c>
      <c r="I10" s="18" t="s">
        <v>26</v>
      </c>
      <c r="J10" s="32">
        <v>20</v>
      </c>
      <c r="K10" s="33">
        <v>22</v>
      </c>
    </row>
    <row r="11" spans="1:11" ht="12.75">
      <c r="A11" s="25" t="s">
        <v>5</v>
      </c>
      <c r="B11" s="28">
        <v>170000</v>
      </c>
      <c r="C11" s="29">
        <v>178000</v>
      </c>
      <c r="D11" s="45">
        <f>0.1*($D$4-$B$4)*(B10*(1-$J$10/1000)^($D$4-$B$4))+0.1*(10-($D$4-$B$4))*B11*(1-$J$10/1000)^($D$4-$B$4)</f>
        <v>196097.47365301117</v>
      </c>
      <c r="E11" s="46">
        <f>0.1*($D$4-$B$4)*(C10*(1-$K$10/1000)^($D$4-$B$4))+0.1*(10-($D$4-$B$4))*C11*(1-$K$10/1000)^($D$4-$B$4)</f>
        <v>204940.84059075845</v>
      </c>
      <c r="F11" s="45">
        <f>0.1*($F$4-$D$4)*(D10*(1-$J$10/1000)^($F$4-$D$4))+0.1*(10-($F$4-$D$4))*D11*(1-$J$10/1000)^($F$4-$D$4)</f>
        <v>253691.02926693571</v>
      </c>
      <c r="G11" s="46">
        <f>0.1*($F$4-$D$4)*(E10*(1-$K$10/1000)^($F$4-$D$4))+0.1*(10-($F$4-$D$4))*E11*(1-$K$10/1000)^($F$4-$D$4)</f>
        <v>273926.4220632235</v>
      </c>
      <c r="I11" s="18" t="s">
        <v>27</v>
      </c>
      <c r="J11" s="32">
        <v>35</v>
      </c>
      <c r="K11" s="33">
        <v>45</v>
      </c>
    </row>
    <row r="12" spans="1:11" ht="12.75">
      <c r="A12" s="25" t="s">
        <v>6</v>
      </c>
      <c r="B12" s="28">
        <v>115000</v>
      </c>
      <c r="C12" s="29">
        <v>114000</v>
      </c>
      <c r="D12" s="45">
        <f>0.1*($D$4-$B$4)*(B11*(1-$J$10/1000)^($D$4-$B$4))+0.1*(10-($D$4-$B$4))*B12*(1-$J$11/1000)^($D$4-$B$4)</f>
        <v>138902.37717088292</v>
      </c>
      <c r="E12" s="46">
        <f>0.1*($D$4-$B$4)*(C11*(1-$K$10/1000)^($D$4-$B$4))+0.1*(10-($D$4-$B$4))*C12*(1-$K$11/1000)^($D$4-$B$4)</f>
        <v>142497.92822326173</v>
      </c>
      <c r="F12" s="45">
        <f>0.1*($F$4-$D$4)*(D11*(1-$J$10/1000)^($F$4-$D$4))+0.1*(10-($F$4-$D$4))*D12*(1-$J$11/1000)^($F$4-$D$4)</f>
        <v>160225.91322122255</v>
      </c>
      <c r="G12" s="46">
        <f>0.1*($F$4-$D$4)*(E11*(1-$K$10/1000)^($F$4-$D$4))+0.1*(10-($F$4-$D$4))*E12*(1-$K$11/1000)^($F$4-$D$4)</f>
        <v>164065.4224298698</v>
      </c>
      <c r="I12" s="18" t="s">
        <v>28</v>
      </c>
      <c r="J12" s="32">
        <v>110</v>
      </c>
      <c r="K12" s="33">
        <v>145</v>
      </c>
    </row>
    <row r="13" spans="1:11" ht="12.75">
      <c r="A13" s="25" t="s">
        <v>7</v>
      </c>
      <c r="B13" s="28">
        <v>72000</v>
      </c>
      <c r="C13" s="29">
        <v>58000</v>
      </c>
      <c r="D13" s="45">
        <f>0.1*($D$4-$B$4)*(B12*(1-$J$11/1000)^($D$4-$B$4))+0.1*(10-($D$4-$B$4))*B13*(1-$J$11/1000)^($D$4-$B$4)</f>
        <v>80532.46152760816</v>
      </c>
      <c r="E13" s="46">
        <f>0.1*($D$4-$B$4)*(C12*(1-$K$11/1000)^($D$4-$B$4))+0.1*(10-($D$4-$B$4))*C13*(1-$K$11/1000)^($D$4-$B$4)</f>
        <v>71934.72160427879</v>
      </c>
      <c r="F13" s="45">
        <f>0.1*($F$4-$D$4)*(D12*(1-$J$11/1000)^($F$4-$D$4))+0.1*(10-($F$4-$D$4))*D13*(1-$J$11/1000)^($F$4-$D$4)</f>
        <v>97270.87257049953</v>
      </c>
      <c r="G13" s="46">
        <f>0.1*($F$4-$D$4)*(E12*(1-$K$11/1000)^($F$4-$D$4))+0.1*(10-($F$4-$D$4))*E13*(1-$K$11/1000)^($F$4-$D$4)</f>
        <v>89917.09470111258</v>
      </c>
      <c r="I13" s="34"/>
      <c r="J13" s="35">
        <f>J8/1000*B6+J9/1000*(B7+B8+B9)+J10/1000*(B10+B11)+J11/1000*(B12+B13)+J12/1000*B14</f>
        <v>96325</v>
      </c>
      <c r="K13" s="35">
        <f>K8/1000*C6+K9/1000*(C7+C8+C9)+K10/1000*(C10+C11)+K11/1000*(C12+C13)+K12/1000*C14</f>
        <v>88783</v>
      </c>
    </row>
    <row r="14" spans="1:11" ht="12.75">
      <c r="A14" s="25" t="s">
        <v>8</v>
      </c>
      <c r="B14" s="28">
        <v>48000</v>
      </c>
      <c r="C14" s="29">
        <v>28000</v>
      </c>
      <c r="D14" s="45">
        <f>0.1*($D$4-$B$4)*(B13*(1-$J$11/1000)^($D$4-$B$4))+B14*(1-$J$12/400)^($D$4-$B$4)</f>
        <v>52346.16861802296</v>
      </c>
      <c r="E14" s="46">
        <f>0.1*($D$4-$B$4)*(C13*(1-$K$11/1000)^($D$4-$B$4))+C14*(1-$K$12/400)^($D$4-$B$4)</f>
        <v>36908.794442614766</v>
      </c>
      <c r="F14" s="45">
        <f>0.1*($F$4-$D$4)*(D13*(1-$J$11/1000)^($F$4-$D$4))+D14*(1-$J$12/1000)^($F$4-$D$4)</f>
        <v>72717.89099424142</v>
      </c>
      <c r="G14" s="46">
        <f>0.1*($F$4-$D$4)*(E13*(1-$K$11/1000)^($F$4-$D$4))+E14*(1-$K$12/1000)^($F$4-$D$4)</f>
        <v>53096.590483539774</v>
      </c>
      <c r="I14" s="47"/>
      <c r="J14" s="48"/>
      <c r="K14" s="48"/>
    </row>
    <row r="15" spans="1:11" ht="12.75">
      <c r="A15" s="24" t="s">
        <v>31</v>
      </c>
      <c r="B15" s="28">
        <f aca="true" t="shared" si="0" ref="B15:G15">SUM(B6:B14)</f>
        <v>4085000</v>
      </c>
      <c r="C15" s="29">
        <f t="shared" si="0"/>
        <v>4123000</v>
      </c>
      <c r="D15" s="45">
        <f t="shared" si="0"/>
        <v>5417318.647803453</v>
      </c>
      <c r="E15" s="46">
        <f t="shared" si="0"/>
        <v>5547440.320785962</v>
      </c>
      <c r="F15" s="45">
        <f t="shared" si="0"/>
        <v>7223302.715384169</v>
      </c>
      <c r="G15" s="46">
        <f t="shared" si="0"/>
        <v>7441178.623429405</v>
      </c>
      <c r="I15" s="22"/>
      <c r="J15" s="22"/>
      <c r="K15" s="22"/>
    </row>
    <row r="16" spans="1:11" ht="12.75">
      <c r="A16" s="38" t="s">
        <v>31</v>
      </c>
      <c r="B16" s="58">
        <f>C15+B15</f>
        <v>8208000</v>
      </c>
      <c r="C16" s="58"/>
      <c r="D16" s="60">
        <f>E15+D15</f>
        <v>10964758.968589414</v>
      </c>
      <c r="E16" s="60"/>
      <c r="F16" s="60">
        <f>G15+F15</f>
        <v>14664481.338813573</v>
      </c>
      <c r="G16" s="60"/>
      <c r="H16" s="39"/>
      <c r="I16" s="22"/>
      <c r="J16" s="40"/>
      <c r="K16" s="18"/>
    </row>
    <row r="17" spans="1:12" ht="12.75">
      <c r="A17" s="49"/>
      <c r="B17" s="50"/>
      <c r="C17" s="50"/>
      <c r="D17" s="50"/>
      <c r="E17" s="50"/>
      <c r="F17" s="50"/>
      <c r="G17" s="50"/>
      <c r="H17" s="50"/>
      <c r="I17" s="50"/>
      <c r="J17" s="51"/>
      <c r="K17" s="52"/>
      <c r="L17" s="49"/>
    </row>
    <row r="18" spans="1:12" ht="12.75">
      <c r="A18" s="41"/>
      <c r="B18" s="16">
        <f aca="true" t="shared" si="1" ref="B18:B26">-B6</f>
        <v>-1500000</v>
      </c>
      <c r="C18" s="16"/>
      <c r="D18" s="42">
        <f aca="true" t="shared" si="2" ref="D18:D26">-D6</f>
        <v>-2199824.4901874303</v>
      </c>
      <c r="E18" s="16"/>
      <c r="F18" s="42">
        <f aca="true" t="shared" si="3" ref="F18:F26">-F6</f>
        <v>-2938662.9274007375</v>
      </c>
      <c r="G18" s="16"/>
      <c r="H18" s="16"/>
      <c r="I18" s="16"/>
      <c r="J18" s="44"/>
      <c r="K18" s="49"/>
      <c r="L18" s="49"/>
    </row>
    <row r="19" spans="1:12" ht="12.75">
      <c r="A19" s="34"/>
      <c r="B19" s="16">
        <f t="shared" si="1"/>
        <v>-960000</v>
      </c>
      <c r="C19" s="16"/>
      <c r="D19" s="42">
        <f t="shared" si="2"/>
        <v>-1164494.4312846563</v>
      </c>
      <c r="E19" s="16"/>
      <c r="F19" s="42">
        <f t="shared" si="3"/>
        <v>-1707788.9124179138</v>
      </c>
      <c r="G19" s="16"/>
      <c r="H19" s="16"/>
      <c r="I19" s="16"/>
      <c r="J19" s="44"/>
      <c r="K19" s="49"/>
      <c r="L19" s="49"/>
    </row>
    <row r="20" spans="1:12" ht="12.75">
      <c r="A20" s="34"/>
      <c r="B20" s="16">
        <f t="shared" si="1"/>
        <v>-600000</v>
      </c>
      <c r="C20" s="44"/>
      <c r="D20" s="42">
        <f t="shared" si="2"/>
        <v>-784389.8946120447</v>
      </c>
      <c r="E20" s="44"/>
      <c r="F20" s="42">
        <f t="shared" si="3"/>
        <v>-951476.7335746713</v>
      </c>
      <c r="G20" s="44"/>
      <c r="H20" s="44"/>
      <c r="I20" s="44"/>
      <c r="J20" s="44"/>
      <c r="K20" s="49"/>
      <c r="L20" s="49"/>
    </row>
    <row r="21" spans="1:12" ht="12.75">
      <c r="A21" s="34"/>
      <c r="B21" s="16">
        <f t="shared" si="1"/>
        <v>-380000</v>
      </c>
      <c r="C21" s="44"/>
      <c r="D21" s="42">
        <f t="shared" si="2"/>
        <v>-490243.68413252797</v>
      </c>
      <c r="E21" s="44"/>
      <c r="F21" s="42">
        <f t="shared" si="3"/>
        <v>-640903.6528848902</v>
      </c>
      <c r="G21" s="44"/>
      <c r="H21" s="44"/>
      <c r="I21" s="44"/>
      <c r="J21" s="44"/>
      <c r="K21" s="49"/>
      <c r="L21" s="49"/>
    </row>
    <row r="22" spans="1:12" ht="12.75">
      <c r="A22" s="34"/>
      <c r="B22" s="16">
        <f t="shared" si="1"/>
        <v>-240000</v>
      </c>
      <c r="C22" s="44"/>
      <c r="D22" s="42">
        <f t="shared" si="2"/>
        <v>-310487.6666172677</v>
      </c>
      <c r="E22" s="44"/>
      <c r="F22" s="42">
        <f t="shared" si="3"/>
        <v>-400564.7830530564</v>
      </c>
      <c r="G22" s="44"/>
      <c r="H22" s="44"/>
      <c r="I22" s="44"/>
      <c r="J22" s="44"/>
      <c r="K22" s="49"/>
      <c r="L22" s="49"/>
    </row>
    <row r="23" spans="1:12" ht="12.75">
      <c r="A23" s="34"/>
      <c r="B23" s="16">
        <f t="shared" si="1"/>
        <v>-170000</v>
      </c>
      <c r="C23" s="44"/>
      <c r="D23" s="42">
        <f t="shared" si="2"/>
        <v>-196097.47365301117</v>
      </c>
      <c r="E23" s="44"/>
      <c r="F23" s="42">
        <f t="shared" si="3"/>
        <v>-253691.02926693571</v>
      </c>
      <c r="G23" s="44"/>
      <c r="H23" s="44"/>
      <c r="I23" s="44"/>
      <c r="J23" s="44"/>
      <c r="K23" s="49"/>
      <c r="L23" s="49"/>
    </row>
    <row r="24" spans="1:12" ht="12.75">
      <c r="A24" s="34"/>
      <c r="B24" s="16">
        <f t="shared" si="1"/>
        <v>-115000</v>
      </c>
      <c r="C24" s="34"/>
      <c r="D24" s="42">
        <f t="shared" si="2"/>
        <v>-138902.37717088292</v>
      </c>
      <c r="E24" s="34"/>
      <c r="F24" s="42">
        <f t="shared" si="3"/>
        <v>-160225.91322122255</v>
      </c>
      <c r="G24" s="34"/>
      <c r="H24" s="34"/>
      <c r="I24" s="34"/>
      <c r="J24" s="34"/>
      <c r="K24" s="49"/>
      <c r="L24" s="49"/>
    </row>
    <row r="25" spans="1:12" ht="12.75">
      <c r="A25" s="34"/>
      <c r="B25" s="16">
        <f t="shared" si="1"/>
        <v>-72000</v>
      </c>
      <c r="C25" s="34"/>
      <c r="D25" s="42">
        <f t="shared" si="2"/>
        <v>-80532.46152760816</v>
      </c>
      <c r="E25" s="34"/>
      <c r="F25" s="42">
        <f t="shared" si="3"/>
        <v>-97270.87257049953</v>
      </c>
      <c r="G25" s="34"/>
      <c r="H25" s="34"/>
      <c r="I25" s="34"/>
      <c r="J25" s="34"/>
      <c r="K25" s="49"/>
      <c r="L25" s="49"/>
    </row>
    <row r="26" spans="1:12" ht="12.75">
      <c r="A26" s="34"/>
      <c r="B26" s="16">
        <f t="shared" si="1"/>
        <v>-48000</v>
      </c>
      <c r="C26" s="34"/>
      <c r="D26" s="42">
        <f t="shared" si="2"/>
        <v>-52346.16861802296</v>
      </c>
      <c r="E26" s="34"/>
      <c r="F26" s="42">
        <f t="shared" si="3"/>
        <v>-72717.89099424142</v>
      </c>
      <c r="G26" s="34"/>
      <c r="H26" s="34"/>
      <c r="I26" s="34"/>
      <c r="J26" s="34"/>
      <c r="K26" s="49"/>
      <c r="L26" s="49"/>
    </row>
    <row r="27" spans="1:12" ht="12.75">
      <c r="A27" s="34"/>
      <c r="B27" s="34"/>
      <c r="C27" s="34"/>
      <c r="D27" s="16"/>
      <c r="E27" s="34"/>
      <c r="F27" s="34"/>
      <c r="G27" s="34"/>
      <c r="H27" s="34"/>
      <c r="I27" s="34"/>
      <c r="J27" s="34"/>
      <c r="K27" s="49"/>
      <c r="L27" s="49"/>
    </row>
    <row r="28" spans="1:12" ht="12.75">
      <c r="A28" s="34"/>
      <c r="B28" s="34"/>
      <c r="C28" s="34"/>
      <c r="D28" s="16"/>
      <c r="E28" s="34"/>
      <c r="F28" s="34"/>
      <c r="G28" s="34"/>
      <c r="H28" s="34"/>
      <c r="I28" s="34"/>
      <c r="J28" s="34"/>
      <c r="K28" s="49"/>
      <c r="L28" s="49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49"/>
      <c r="L29" s="49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49"/>
      <c r="L30" s="49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9"/>
      <c r="L31" s="49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49"/>
      <c r="L32" s="49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49"/>
      <c r="L33" s="49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49"/>
      <c r="L34" s="49"/>
    </row>
    <row r="35" spans="1:10" ht="12.7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.75">
      <c r="A36" s="34"/>
      <c r="B36" s="34"/>
      <c r="C36" s="34"/>
      <c r="D36" s="34"/>
      <c r="E36" s="34"/>
      <c r="F36" s="34"/>
      <c r="G36" s="34"/>
      <c r="H36" s="34"/>
      <c r="I36" s="34"/>
      <c r="J36" s="34"/>
    </row>
  </sheetData>
  <sheetProtection formatCells="0" formatColumns="0" formatRows="0" insertColumns="0" insertRows="0" insertHyperlinks="0" deleteColumns="0" deleteRows="0"/>
  <mergeCells count="6">
    <mergeCell ref="B4:C4"/>
    <mergeCell ref="D4:E4"/>
    <mergeCell ref="F4:G4"/>
    <mergeCell ref="B16:C16"/>
    <mergeCell ref="D16:E16"/>
    <mergeCell ref="F16:G1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L35" sqref="L35"/>
    </sheetView>
  </sheetViews>
  <sheetFormatPr defaultColWidth="9.140625" defaultRowHeight="12.75"/>
  <cols>
    <col min="1" max="1" width="20.28125" style="19" customWidth="1"/>
    <col min="2" max="7" width="12.7109375" style="19" customWidth="1"/>
    <col min="8" max="8" width="11.28125" style="19" customWidth="1"/>
    <col min="9" max="9" width="26.00390625" style="19" customWidth="1"/>
    <col min="10" max="10" width="10.57421875" style="19" customWidth="1"/>
    <col min="11" max="11" width="10.00390625" style="19" customWidth="1"/>
    <col min="12" max="16384" width="9.140625" style="19" customWidth="1"/>
  </cols>
  <sheetData>
    <row r="1" spans="1:4" ht="12.75">
      <c r="A1" s="17" t="s">
        <v>36</v>
      </c>
      <c r="B1" s="18"/>
      <c r="C1" s="18"/>
      <c r="D1" s="18"/>
    </row>
    <row r="2" spans="1:4" ht="12.75">
      <c r="A2" s="20" t="s">
        <v>37</v>
      </c>
      <c r="B2" s="20"/>
      <c r="C2" s="20"/>
      <c r="D2" s="18"/>
    </row>
    <row r="3" spans="1:12" ht="12.75">
      <c r="A3" s="21"/>
      <c r="B3" s="22"/>
      <c r="C3" s="22"/>
      <c r="D3" s="22"/>
      <c r="E3" s="22"/>
      <c r="F3" s="22"/>
      <c r="G3" s="22"/>
      <c r="H3" s="22"/>
      <c r="I3" s="22"/>
      <c r="K3" s="18"/>
      <c r="L3" s="18"/>
    </row>
    <row r="4" spans="1:12" ht="12.75">
      <c r="A4" s="23"/>
      <c r="B4" s="59">
        <v>2005</v>
      </c>
      <c r="C4" s="59"/>
      <c r="D4" s="57" t="s">
        <v>23</v>
      </c>
      <c r="E4" s="57"/>
      <c r="F4" s="57" t="s">
        <v>24</v>
      </c>
      <c r="G4" s="57"/>
      <c r="H4" s="22"/>
      <c r="I4" s="22"/>
      <c r="K4" s="18"/>
      <c r="L4" s="18"/>
    </row>
    <row r="5" spans="1:12" ht="12.75">
      <c r="A5" s="24" t="s">
        <v>14</v>
      </c>
      <c r="B5" s="61" t="s">
        <v>38</v>
      </c>
      <c r="C5" s="61" t="s">
        <v>39</v>
      </c>
      <c r="D5" s="61" t="s">
        <v>38</v>
      </c>
      <c r="E5" s="61" t="s">
        <v>39</v>
      </c>
      <c r="F5" s="61" t="s">
        <v>38</v>
      </c>
      <c r="G5" s="61" t="s">
        <v>39</v>
      </c>
      <c r="K5" s="22"/>
      <c r="L5" s="18"/>
    </row>
    <row r="6" spans="1:12" ht="12.75">
      <c r="A6" s="24"/>
      <c r="B6" s="62"/>
      <c r="C6" s="62"/>
      <c r="D6" s="62"/>
      <c r="E6" s="62"/>
      <c r="F6" s="62"/>
      <c r="G6" s="62"/>
      <c r="K6" s="22"/>
      <c r="L6" s="18"/>
    </row>
    <row r="7" spans="1:12" ht="12.75">
      <c r="A7" s="25" t="s">
        <v>0</v>
      </c>
      <c r="B7" s="63">
        <v>92</v>
      </c>
      <c r="C7" s="64">
        <v>99</v>
      </c>
      <c r="D7" s="65">
        <f>0.48*((1+$J$7/1000)^($D$4-$B$4)*($C$16+$B$16)-($C$16+$B$16))+0.1*(10-($D$4-$B$4))*$B$7*(1-$J$10/1000)^($D$4-$B$4)</f>
        <v>91.10197906014167</v>
      </c>
      <c r="E7" s="66">
        <f>0.52*((1+$J$7/1000)^($D$4-$B$4)*($C$16+$B$16)-($C16+$B$16))+0.1*(10-($D$4-$B$4))*$C$7*(1-$K$10/1000)^($D$4-$B$4)</f>
        <v>98.69381064848682</v>
      </c>
      <c r="F7" s="65">
        <f>0.48*((1+$J$7/1000)^($F$4-$D$4)*($D$17)-($D$17))+0.1*(10-($F$4-$D$4))*$D$7*(1-$J$10/1000)^($F$4-$D$4)</f>
        <v>100.24258271386482</v>
      </c>
      <c r="G7" s="66">
        <f>0.52*((1+$J$7/1000)^($D$4-$B$4)*(D17)-(D17))+0.1*(10-($D$4-$B$4))*$C$7*(1-$K$10/1000)^($D$4-$B$4)</f>
        <v>108.59613127335358</v>
      </c>
      <c r="I7" s="17" t="s">
        <v>22</v>
      </c>
      <c r="J7" s="27">
        <v>16</v>
      </c>
      <c r="K7" s="22"/>
      <c r="L7" s="18"/>
    </row>
    <row r="8" spans="1:12" ht="12.75" customHeight="1">
      <c r="A8" s="25" t="s">
        <v>1</v>
      </c>
      <c r="B8" s="63">
        <v>102.1</v>
      </c>
      <c r="C8" s="64">
        <v>104.1</v>
      </c>
      <c r="D8" s="65">
        <f>0.1*($D$4-$B$4)*(B7*(1-$J$10/1000)^($D$4-$B$4))+0.1*(10-($D$4-$B$4))*B8*(1-$J$11/1000)^($D$4-$B$4)</f>
        <v>89.27696347930036</v>
      </c>
      <c r="E8" s="66">
        <f>0.1*($D$4-$B$4)*(C7*(1-$K$10/1000)^($D$4-$B$4))+0.1*(10-($D$4-$B$4))*C8*(1-$K$11/1000)^($D$4-$B$4)</f>
        <v>96.06977591794278</v>
      </c>
      <c r="F8" s="65">
        <f>0.1*($F$4-$D$4)*(D7*(1-$J$10/1000)^($F$4-$D$4))+0.1*(10-($F$4-$D$4))*D8*(1-$J$11/1000)^($F$4-$D$4)</f>
        <v>88.4055223635245</v>
      </c>
      <c r="G8" s="66">
        <f>0.1*($F$4-$D$4)*(E7*(1-$K$10/1000)^($F$4-$D$4))+0.1*(10-($F$4-$D$4))*E8*(1-$K$11/1000)^($F$4-$D$4)</f>
        <v>95.77264922715155</v>
      </c>
      <c r="L8" s="18"/>
    </row>
    <row r="9" spans="1:11" ht="12.75">
      <c r="A9" s="25" t="s">
        <v>2</v>
      </c>
      <c r="B9" s="63">
        <v>104.3</v>
      </c>
      <c r="C9" s="64">
        <v>105.6</v>
      </c>
      <c r="D9" s="65">
        <f>0.1*($D$4-$B$4)*(B8*(1-$J$11/1000)^($D$4-$B$4))+0.1*(10-($D$4-$B$4))*B9*(1-$J$11/1000)^($D$4-$B$4)</f>
        <v>97.5974309063501</v>
      </c>
      <c r="E9" s="66">
        <f>0.1*($D$4-$B$4)*(C8*(1-$K$11/1000)^($D$4-$B$4))+0.1*(10-($D$4-$B$4))*C9*(1-$K$11/1000)^($D$4-$B$4)</f>
        <v>100.01015808164254</v>
      </c>
      <c r="F9" s="65">
        <f>0.1*($F$4-$D$4)*(D8*(1-$J$11/1000)^($F$4-$D$4))+0.1*(10-($F$4-$D$4))*D9*(1-$J$11/1000)^($F$4-$D$4)</f>
        <v>85.33988515866561</v>
      </c>
      <c r="G9" s="66">
        <f>0.1*($F$4-$D$4)*(E8*(1-$K$11/1000)^($F$4-$D$4))+0.1*(10-($F$4-$D$4))*E9*(1-$K$11/1000)^($F$4-$D$4)</f>
        <v>92.29542244400993</v>
      </c>
      <c r="I9" s="18"/>
      <c r="J9" s="30" t="s">
        <v>21</v>
      </c>
      <c r="K9" s="31" t="s">
        <v>20</v>
      </c>
    </row>
    <row r="10" spans="1:11" ht="12.75">
      <c r="A10" s="25" t="s">
        <v>3</v>
      </c>
      <c r="B10" s="63">
        <v>106.8</v>
      </c>
      <c r="C10" s="64">
        <v>108.4</v>
      </c>
      <c r="D10" s="65">
        <f>0.1*($D$4-$B$4)*(B9*(1-$J$11/1000)^($D$4-$B$4))+0.1*(10-($D$4-$B$4))*B10*(1-$J$11/1000)^($D$4-$B$4)</f>
        <v>99.70041178777977</v>
      </c>
      <c r="E10" s="66">
        <f>0.1*($D$4-$B$4)*(C9*(1-$K$11/1000)^($D$4-$B$4))+0.1*(10-($D$4-$B$4))*C10*(1-$K$11/1000)^($D$4-$B$4)</f>
        <v>101.45122664189675</v>
      </c>
      <c r="F10" s="65">
        <f>0.1*($F$4-$D$4)*(D9*(1-$J$11/1000)^($F$4-$D$4))+0.1*(10-($F$4-$D$4))*D10*(1-$J$11/1000)^($F$4-$D$4)</f>
        <v>93.2934233057765</v>
      </c>
      <c r="G10" s="66">
        <f>0.1*($F$4-$D$4)*(E9*(1-$K$11/1000)^($F$4-$D$4))+0.1*(10-($F$4-$D$4))*E10*(1-$K$11/1000)^($F$4-$D$4)</f>
        <v>96.08099634500607</v>
      </c>
      <c r="I10" s="18" t="s">
        <v>29</v>
      </c>
      <c r="J10" s="32">
        <v>3</v>
      </c>
      <c r="K10" s="33">
        <v>3</v>
      </c>
    </row>
    <row r="11" spans="1:11" ht="12.75">
      <c r="A11" s="25" t="s">
        <v>4</v>
      </c>
      <c r="B11" s="63">
        <v>75.2</v>
      </c>
      <c r="C11" s="64">
        <v>75.2</v>
      </c>
      <c r="D11" s="65">
        <f>0.1*($D$4-$B$4)*(B10*(1-$J$11/1000)^($D$4-$B$4))+0.1*(10-($D$4-$B$4))*B11*(1-$J$12/1000)^($D$4-$B$4)</f>
        <v>102.0901627894044</v>
      </c>
      <c r="E11" s="66">
        <f>0.1*($D$4-$B$4)*(C10*(1-$K$11/1000)^($D$4-$B$4))+0.1*(10-($D$4-$B$4))*C11*(1-$K$12/1000)^($D$4-$B$4)</f>
        <v>104.14122128770464</v>
      </c>
      <c r="F11" s="65">
        <f>0.1*($F$4-$D$4)*(D10*(1-$J$11/1000)^($F$4-$D$4))+0.1*(10-($F$4-$D$4))*D11*(1-$J$12/1000)^($F$4-$D$4)</f>
        <v>95.30366357289411</v>
      </c>
      <c r="G11" s="66">
        <f>0.1*($F$4-$D$4)*(E10*(1-$K$11/1000)^($F$4-$D$4))+0.1*(10-($F$4-$D$4))*E11*(1-$K$12/1000)^($F$4-$D$4)</f>
        <v>97.46544874190816</v>
      </c>
      <c r="I11" s="18" t="s">
        <v>25</v>
      </c>
      <c r="J11" s="32">
        <v>4.5</v>
      </c>
      <c r="K11" s="33">
        <v>4</v>
      </c>
    </row>
    <row r="12" spans="1:11" ht="12.75">
      <c r="A12" s="25" t="s">
        <v>5</v>
      </c>
      <c r="B12" s="63">
        <v>40</v>
      </c>
      <c r="C12" s="64">
        <v>29.9</v>
      </c>
      <c r="D12" s="65">
        <f>0.1*($D$4-$B$4)*(B11*(1-$J$12/1000)^($D$4-$B$4))+0.1*(10-($D$4-$B$4))*B12*(1-$J$12/1000)^($D$4-$B$4)</f>
        <v>66.64802532227884</v>
      </c>
      <c r="E12" s="66">
        <f>0.1*($D$4-$B$4)*(C11*(1-$K$12/1000)^($D$4-$B$4))+0.1*(10-($D$4-$B$4))*C12*(1-$K$12/1000)^($D$4-$B$4)</f>
        <v>65.9765143468226</v>
      </c>
      <c r="F12" s="65">
        <f>0.1*($F$4-$D$4)*(D11*(1-$J$12/1000)^($F$4-$D$4))+0.1*(10-($F$4-$D$4))*D12*(1-$J$12/1000)^($F$4-$D$4)</f>
        <v>90.48015631308236</v>
      </c>
      <c r="G12" s="66">
        <f>0.1*($F$4-$D$4)*(E11*(1-$K$12/1000)^($F$4-$D$4))+0.1*(10-($F$4-$D$4))*E12*(1-$K$12/1000)^($F$4-$D$4)</f>
        <v>91.36801569659403</v>
      </c>
      <c r="I12" s="18" t="s">
        <v>26</v>
      </c>
      <c r="J12" s="32">
        <v>12</v>
      </c>
      <c r="K12" s="33">
        <v>13</v>
      </c>
    </row>
    <row r="13" spans="1:11" ht="12.75">
      <c r="A13" s="25" t="s">
        <v>6</v>
      </c>
      <c r="B13" s="63">
        <v>18.1</v>
      </c>
      <c r="C13" s="64">
        <v>17.5</v>
      </c>
      <c r="D13" s="65">
        <f>0.1*($D$4-$B$4)*(B12*(1-$J$12/1000)^($D$4-$B$4))+0.1*(10-($D$4-$B$4))*B13*(1-$J$13/1000)^($D$4-$B$4)</f>
        <v>35.45107729908449</v>
      </c>
      <c r="E13" s="66">
        <f>0.1*($D$4-$B$4)*(C12*(1-$K$12/1000)^($D$4-$B$4))+0.1*(10-($D$4-$B$4))*C13*(1-$K$13/1000)^($D$4-$B$4)</f>
        <v>26.23268323098398</v>
      </c>
      <c r="F13" s="65">
        <f>0.1*($F$4-$D$4)*(D12*(1-$J$12/1000)^($F$4-$D$4))+0.1*(10-($F$4-$D$4))*D13*(1-$J$13/1000)^($F$4-$D$4)</f>
        <v>59.06860743828619</v>
      </c>
      <c r="G13" s="66">
        <f>0.1*($F$4-$D$4)*(E12*(1-$K$12/1000)^($F$4-$D$4))+0.1*(10-($F$4-$D$4))*E13*(1-$K$13/1000)^($F$4-$D$4)</f>
        <v>57.884314432932015</v>
      </c>
      <c r="I13" s="18" t="s">
        <v>27</v>
      </c>
      <c r="J13" s="32">
        <v>31</v>
      </c>
      <c r="K13" s="33">
        <v>42</v>
      </c>
    </row>
    <row r="14" spans="1:12" ht="12.75">
      <c r="A14" s="25" t="s">
        <v>7</v>
      </c>
      <c r="B14" s="63">
        <v>11.2</v>
      </c>
      <c r="C14" s="64">
        <v>9.8</v>
      </c>
      <c r="D14" s="65">
        <f>0.1*($D$4-$B$4)*(B13*(1-$J$13/1000)^($D$4-$B$4))+0.1*(10-($D$4-$B$4))*B14*(1-$J$13/1000)^($D$4-$B$4)</f>
        <v>13.210411482371459</v>
      </c>
      <c r="E14" s="66">
        <f>0.1*($D$4-$B$4)*(C13*(1-$K$13/1000)^($D$4-$B$4))+0.1*(10-($D$4-$B$4))*C14*(1-$K$13/1000)^($D$4-$B$4)</f>
        <v>11.394444030080155</v>
      </c>
      <c r="F14" s="65">
        <f>0.1*($F$4-$D$4)*(D13*(1-$J$13/1000)^($F$4-$D$4))+0.1*(10-($F$4-$D$4))*D14*(1-$J$13/1000)^($F$4-$D$4)</f>
        <v>25.874216498025625</v>
      </c>
      <c r="G14" s="66">
        <f>0.1*($F$4-$D$4)*(E13*(1-$K$13/1000)^($F$4-$D$4))+0.1*(10-($F$4-$D$4))*E14*(1-$K$13/1000)^($F$4-$D$4)</f>
        <v>17.080390904815385</v>
      </c>
      <c r="I14" s="18" t="s">
        <v>28</v>
      </c>
      <c r="J14" s="32">
        <v>75</v>
      </c>
      <c r="K14" s="33">
        <v>100</v>
      </c>
      <c r="L14" s="54"/>
    </row>
    <row r="15" spans="1:12" ht="12.75">
      <c r="A15" s="25" t="s">
        <v>8</v>
      </c>
      <c r="B15" s="63">
        <v>2.4</v>
      </c>
      <c r="C15" s="64">
        <v>1.7</v>
      </c>
      <c r="D15" s="65">
        <f>0.1*($D$4-$B$4)*(B14*(1-$J$13/1000)^($D$4-$B$4))+B15*(1-$J$14/400)^($D$4-$B$4)</f>
        <v>8.475314028369397</v>
      </c>
      <c r="E15" s="66">
        <f>0.1*($D$4-$B$4)*(C14*(1-$K$13/1000)^($D$4-$B$4))+C15*(1-$K$14/400)^($D$4-$B$4)</f>
        <v>6.476621631850991</v>
      </c>
      <c r="F15" s="65">
        <f>0.1*($F$4-$D$4)*(D14*(1-$J$13/1000)^($F$4-$D$4))+D15*(1-$J$14/1000)^($F$4-$D$4)</f>
        <v>13.52834048589103</v>
      </c>
      <c r="G15" s="66">
        <f>0.1*($F$4-$D$4)*(E14*(1-$K$13/1000)^($F$4-$D$4))+E15*(1-$K$14/1000)^($F$4-$D$4)</f>
        <v>9.677307170833394</v>
      </c>
      <c r="I15" s="47"/>
      <c r="J15" s="48"/>
      <c r="K15" s="48"/>
      <c r="L15" s="54"/>
    </row>
    <row r="16" spans="1:12" ht="12.75">
      <c r="A16" s="24" t="s">
        <v>31</v>
      </c>
      <c r="B16" s="63">
        <f aca="true" t="shared" si="0" ref="B16:G16">SUM(B7:B15)</f>
        <v>552.1</v>
      </c>
      <c r="C16" s="64">
        <f t="shared" si="0"/>
        <v>551.2</v>
      </c>
      <c r="D16" s="65">
        <f t="shared" si="0"/>
        <v>603.5517761550807</v>
      </c>
      <c r="E16" s="66">
        <f t="shared" si="0"/>
        <v>610.4464558174113</v>
      </c>
      <c r="F16" s="65">
        <f t="shared" si="0"/>
        <v>651.5363978500108</v>
      </c>
      <c r="G16" s="66">
        <f t="shared" si="0"/>
        <v>666.2206762366042</v>
      </c>
      <c r="I16" s="55"/>
      <c r="J16" s="55"/>
      <c r="K16" s="55"/>
      <c r="L16" s="54"/>
    </row>
    <row r="17" spans="1:12" ht="12.75">
      <c r="A17" s="38" t="s">
        <v>31</v>
      </c>
      <c r="B17" s="67">
        <f>C16+B16</f>
        <v>1103.3000000000002</v>
      </c>
      <c r="C17" s="67"/>
      <c r="D17" s="67">
        <f>E16+D16</f>
        <v>1213.998231972492</v>
      </c>
      <c r="E17" s="67"/>
      <c r="F17" s="67">
        <f>G16+F16</f>
        <v>1317.757074086615</v>
      </c>
      <c r="G17" s="67"/>
      <c r="H17" s="39"/>
      <c r="I17" s="55"/>
      <c r="J17" s="56"/>
      <c r="K17" s="20"/>
      <c r="L17" s="54"/>
    </row>
    <row r="18" spans="2:11" ht="12.75">
      <c r="B18" s="22"/>
      <c r="C18" s="22"/>
      <c r="D18" s="22"/>
      <c r="E18" s="22"/>
      <c r="F18" s="22"/>
      <c r="G18" s="22"/>
      <c r="H18" s="22"/>
      <c r="I18" s="22"/>
      <c r="J18" s="40"/>
      <c r="K18" s="18"/>
    </row>
    <row r="19" spans="1:12" ht="12.75">
      <c r="A19" s="41"/>
      <c r="B19" s="16">
        <f aca="true" t="shared" si="1" ref="B19:B27">-B7</f>
        <v>-92</v>
      </c>
      <c r="C19" s="16"/>
      <c r="D19" s="42">
        <f aca="true" t="shared" si="2" ref="D19:D27">-D7</f>
        <v>-91.10197906014167</v>
      </c>
      <c r="E19" s="16"/>
      <c r="F19" s="42">
        <f aca="true" t="shared" si="3" ref="F19:F27">-F7</f>
        <v>-100.24258271386482</v>
      </c>
      <c r="G19" s="22"/>
      <c r="H19" s="22"/>
      <c r="I19" s="22"/>
      <c r="J19" s="40"/>
      <c r="K19" s="18"/>
      <c r="L19" s="18"/>
    </row>
    <row r="20" spans="1:10" ht="12.75">
      <c r="A20" s="34"/>
      <c r="B20" s="16">
        <f t="shared" si="1"/>
        <v>-102.1</v>
      </c>
      <c r="C20" s="16"/>
      <c r="D20" s="42">
        <f t="shared" si="2"/>
        <v>-89.27696347930036</v>
      </c>
      <c r="E20" s="16"/>
      <c r="F20" s="42">
        <f t="shared" si="3"/>
        <v>-88.4055223635245</v>
      </c>
      <c r="G20" s="22"/>
      <c r="H20" s="22"/>
      <c r="I20" s="22"/>
      <c r="J20" s="43"/>
    </row>
    <row r="21" spans="1:10" ht="12.75">
      <c r="A21" s="34"/>
      <c r="B21" s="16">
        <f t="shared" si="1"/>
        <v>-104.3</v>
      </c>
      <c r="C21" s="44"/>
      <c r="D21" s="42">
        <f t="shared" si="2"/>
        <v>-97.5974309063501</v>
      </c>
      <c r="E21" s="44"/>
      <c r="F21" s="42">
        <f t="shared" si="3"/>
        <v>-85.33988515866561</v>
      </c>
      <c r="G21" s="43"/>
      <c r="H21" s="22"/>
      <c r="I21" s="22"/>
      <c r="J21" s="43"/>
    </row>
    <row r="22" spans="1:10" ht="12.75">
      <c r="A22" s="34"/>
      <c r="B22" s="16">
        <f t="shared" si="1"/>
        <v>-106.8</v>
      </c>
      <c r="C22" s="44"/>
      <c r="D22" s="42">
        <f t="shared" si="2"/>
        <v>-99.70041178777977</v>
      </c>
      <c r="E22" s="44"/>
      <c r="F22" s="42">
        <f t="shared" si="3"/>
        <v>-93.2934233057765</v>
      </c>
      <c r="G22" s="43"/>
      <c r="H22" s="22"/>
      <c r="I22" s="22"/>
      <c r="J22" s="43"/>
    </row>
    <row r="23" spans="1:10" ht="12.75">
      <c r="A23" s="34"/>
      <c r="B23" s="16">
        <f t="shared" si="1"/>
        <v>-75.2</v>
      </c>
      <c r="C23" s="44"/>
      <c r="D23" s="42">
        <f t="shared" si="2"/>
        <v>-102.0901627894044</v>
      </c>
      <c r="E23" s="44"/>
      <c r="F23" s="42">
        <f t="shared" si="3"/>
        <v>-95.30366357289411</v>
      </c>
      <c r="G23" s="43"/>
      <c r="H23" s="22"/>
      <c r="I23" s="22"/>
      <c r="J23" s="43"/>
    </row>
    <row r="24" spans="1:10" ht="12.75">
      <c r="A24" s="34"/>
      <c r="B24" s="16">
        <f t="shared" si="1"/>
        <v>-40</v>
      </c>
      <c r="C24" s="44"/>
      <c r="D24" s="42">
        <f t="shared" si="2"/>
        <v>-66.64802532227884</v>
      </c>
      <c r="E24" s="44"/>
      <c r="F24" s="42">
        <f t="shared" si="3"/>
        <v>-90.48015631308236</v>
      </c>
      <c r="G24" s="43"/>
      <c r="H24" s="22"/>
      <c r="I24" s="22"/>
      <c r="J24" s="43"/>
    </row>
    <row r="25" spans="1:10" ht="12.75">
      <c r="A25" s="34"/>
      <c r="B25" s="16">
        <f t="shared" si="1"/>
        <v>-18.1</v>
      </c>
      <c r="C25" s="34"/>
      <c r="D25" s="42">
        <f t="shared" si="2"/>
        <v>-35.45107729908449</v>
      </c>
      <c r="E25" s="34"/>
      <c r="F25" s="42">
        <f t="shared" si="3"/>
        <v>-59.06860743828619</v>
      </c>
      <c r="H25" s="22"/>
      <c r="I25" s="22"/>
      <c r="J25" s="43"/>
    </row>
    <row r="26" spans="1:10" ht="12.75">
      <c r="A26" s="34"/>
      <c r="B26" s="16">
        <f t="shared" si="1"/>
        <v>-11.2</v>
      </c>
      <c r="C26" s="34"/>
      <c r="D26" s="42">
        <f t="shared" si="2"/>
        <v>-13.210411482371459</v>
      </c>
      <c r="E26" s="34"/>
      <c r="F26" s="42">
        <f t="shared" si="3"/>
        <v>-25.874216498025625</v>
      </c>
      <c r="H26" s="22"/>
      <c r="I26" s="22"/>
      <c r="J26" s="43"/>
    </row>
    <row r="27" spans="1:10" ht="12.75">
      <c r="A27" s="34"/>
      <c r="B27" s="16">
        <f t="shared" si="1"/>
        <v>-2.4</v>
      </c>
      <c r="C27" s="34"/>
      <c r="D27" s="42">
        <f t="shared" si="2"/>
        <v>-8.475314028369397</v>
      </c>
      <c r="E27" s="34"/>
      <c r="F27" s="42">
        <f t="shared" si="3"/>
        <v>-13.52834048589103</v>
      </c>
      <c r="H27" s="22"/>
      <c r="I27" s="22"/>
      <c r="J27" s="43"/>
    </row>
    <row r="28" spans="1:10" ht="12.75">
      <c r="A28" s="34"/>
      <c r="B28" s="34"/>
      <c r="C28" s="34"/>
      <c r="D28" s="16"/>
      <c r="E28" s="34"/>
      <c r="H28" s="22"/>
      <c r="I28" s="22"/>
      <c r="J28" s="43"/>
    </row>
    <row r="29" spans="1:10" ht="12.75">
      <c r="A29" s="34"/>
      <c r="B29" s="34"/>
      <c r="C29" s="34"/>
      <c r="D29" s="16"/>
      <c r="E29" s="34"/>
      <c r="H29" s="22"/>
      <c r="I29" s="22"/>
      <c r="J29" s="43"/>
    </row>
    <row r="30" spans="8:10" ht="12.75">
      <c r="H30" s="22"/>
      <c r="I30" s="22"/>
      <c r="J30" s="43"/>
    </row>
    <row r="31" spans="4:10" ht="12.75">
      <c r="D31" s="53"/>
      <c r="F31" s="22"/>
      <c r="G31" s="22"/>
      <c r="H31" s="22"/>
      <c r="I31" s="22"/>
      <c r="J31" s="43"/>
    </row>
    <row r="32" spans="3:10" ht="12.75">
      <c r="C32" s="22"/>
      <c r="D32" s="22"/>
      <c r="E32" s="22"/>
      <c r="F32" s="22"/>
      <c r="G32" s="22"/>
      <c r="H32" s="22"/>
      <c r="I32" s="22"/>
      <c r="J32" s="43"/>
    </row>
    <row r="33" spans="3:10" ht="12.75">
      <c r="C33" s="22"/>
      <c r="D33" s="22"/>
      <c r="E33" s="22"/>
      <c r="F33" s="22"/>
      <c r="G33" s="22"/>
      <c r="H33" s="22"/>
      <c r="I33" s="22"/>
      <c r="J33" s="43"/>
    </row>
    <row r="34" spans="3:10" ht="12.75">
      <c r="C34" s="22"/>
      <c r="D34" s="22"/>
      <c r="E34" s="22"/>
      <c r="F34" s="22"/>
      <c r="G34" s="22"/>
      <c r="H34" s="22"/>
      <c r="I34" s="22"/>
      <c r="J34" s="43"/>
    </row>
    <row r="35" spans="1:10" ht="12.75">
      <c r="A35" s="18"/>
      <c r="B35" s="18"/>
      <c r="C35" s="22"/>
      <c r="D35" s="22"/>
      <c r="E35" s="22"/>
      <c r="F35" s="22"/>
      <c r="G35" s="22"/>
      <c r="H35" s="22"/>
      <c r="I35" s="22"/>
      <c r="J35" s="43"/>
    </row>
    <row r="36" spans="1:10" ht="12.75">
      <c r="A36" s="18"/>
      <c r="B36" s="22"/>
      <c r="C36" s="18"/>
      <c r="D36" s="22"/>
      <c r="E36" s="22"/>
      <c r="F36" s="22"/>
      <c r="G36" s="22"/>
      <c r="H36" s="22"/>
      <c r="I36" s="22"/>
      <c r="J36" s="43"/>
    </row>
    <row r="37" spans="1:10" ht="12.75">
      <c r="A37" s="18"/>
      <c r="B37" s="22"/>
      <c r="C37" s="18"/>
      <c r="D37" s="22"/>
      <c r="E37" s="22"/>
      <c r="F37" s="22"/>
      <c r="G37" s="22"/>
      <c r="H37" s="22"/>
      <c r="I37" s="22"/>
      <c r="J37" s="43"/>
    </row>
    <row r="38" spans="1:10" ht="12.75">
      <c r="A38" s="18"/>
      <c r="B38" s="22"/>
      <c r="C38" s="18"/>
      <c r="D38" s="22"/>
      <c r="E38" s="22"/>
      <c r="F38" s="22"/>
      <c r="G38" s="22"/>
      <c r="H38" s="22"/>
      <c r="I38" s="22"/>
      <c r="J38" s="43"/>
    </row>
    <row r="39" spans="1:10" ht="12.75">
      <c r="A39" s="18"/>
      <c r="B39" s="22"/>
      <c r="C39" s="18"/>
      <c r="D39" s="22"/>
      <c r="E39" s="22"/>
      <c r="F39" s="22"/>
      <c r="G39" s="22"/>
      <c r="H39" s="22"/>
      <c r="I39" s="22"/>
      <c r="J39" s="43"/>
    </row>
    <row r="40" spans="1:10" ht="12.75">
      <c r="A40" s="18"/>
      <c r="B40" s="22"/>
      <c r="C40" s="18"/>
      <c r="D40" s="22"/>
      <c r="E40" s="22"/>
      <c r="F40" s="22"/>
      <c r="G40" s="22"/>
      <c r="H40" s="22"/>
      <c r="I40" s="22"/>
      <c r="J40" s="43"/>
    </row>
    <row r="41" spans="1:10" ht="12.75">
      <c r="A41" s="18"/>
      <c r="B41" s="22"/>
      <c r="C41" s="18"/>
      <c r="D41" s="22"/>
      <c r="E41" s="22"/>
      <c r="F41" s="22"/>
      <c r="G41" s="22"/>
      <c r="H41" s="22"/>
      <c r="I41" s="22"/>
      <c r="J41" s="43"/>
    </row>
    <row r="42" spans="1:10" ht="12.75">
      <c r="A42" s="18"/>
      <c r="B42" s="22"/>
      <c r="C42" s="18"/>
      <c r="D42" s="22"/>
      <c r="E42" s="22"/>
      <c r="F42" s="22"/>
      <c r="G42" s="22"/>
      <c r="H42" s="22"/>
      <c r="I42" s="22"/>
      <c r="J42" s="43"/>
    </row>
    <row r="43" spans="2:10" ht="12.75">
      <c r="B43" s="22"/>
      <c r="D43" s="22"/>
      <c r="E43" s="22"/>
      <c r="F43" s="22"/>
      <c r="G43" s="22"/>
      <c r="H43" s="22"/>
      <c r="I43" s="22"/>
      <c r="J43" s="43"/>
    </row>
    <row r="44" spans="1:10" ht="12.75">
      <c r="A44" s="18"/>
      <c r="B44" s="22"/>
      <c r="C44" s="22"/>
      <c r="D44" s="22"/>
      <c r="E44" s="22"/>
      <c r="F44" s="22"/>
      <c r="G44" s="22"/>
      <c r="H44" s="22"/>
      <c r="I44" s="22"/>
      <c r="J44" s="43"/>
    </row>
    <row r="45" spans="1:10" ht="12.75">
      <c r="A45" s="18"/>
      <c r="B45" s="22"/>
      <c r="C45" s="22"/>
      <c r="D45" s="22"/>
      <c r="E45" s="22"/>
      <c r="F45" s="22"/>
      <c r="G45" s="22"/>
      <c r="H45" s="22"/>
      <c r="I45" s="22"/>
      <c r="J45" s="43"/>
    </row>
    <row r="46" spans="1:10" ht="12.75">
      <c r="A46" s="18"/>
      <c r="B46" s="22"/>
      <c r="C46" s="22"/>
      <c r="D46" s="22"/>
      <c r="E46" s="22"/>
      <c r="F46" s="22"/>
      <c r="G46" s="22"/>
      <c r="H46" s="22"/>
      <c r="I46" s="22"/>
      <c r="J46" s="43" t="s">
        <v>35</v>
      </c>
    </row>
    <row r="47" spans="1:10" ht="12.75">
      <c r="A47" s="41"/>
      <c r="B47" s="16"/>
      <c r="C47" s="16"/>
      <c r="D47" s="16"/>
      <c r="E47" s="16"/>
      <c r="F47" s="22"/>
      <c r="G47" s="22"/>
      <c r="H47" s="22"/>
      <c r="I47" s="22"/>
      <c r="J47" s="43"/>
    </row>
    <row r="48" spans="8:10" ht="12.75">
      <c r="H48" s="22"/>
      <c r="I48" s="22"/>
      <c r="J48" s="43"/>
    </row>
    <row r="49" spans="8:10" ht="12.75">
      <c r="H49" s="22"/>
      <c r="I49" s="22"/>
      <c r="J49" s="43"/>
    </row>
    <row r="50" spans="8:10" ht="12.75">
      <c r="H50" s="43"/>
      <c r="I50" s="43"/>
      <c r="J50" s="43"/>
    </row>
    <row r="51" spans="8:10" ht="12.75">
      <c r="H51" s="43"/>
      <c r="I51" s="43"/>
      <c r="J51" s="43"/>
    </row>
    <row r="52" spans="8:10" ht="12.75">
      <c r="H52" s="43"/>
      <c r="I52" s="43"/>
      <c r="J52" s="43"/>
    </row>
    <row r="53" spans="8:10" ht="12.75">
      <c r="H53" s="43"/>
      <c r="I53" s="43"/>
      <c r="J53" s="43"/>
    </row>
  </sheetData>
  <sheetProtection formatCells="0" formatColumns="0" formatRows="0" insertColumns="0" insertRows="0" insertHyperlinks="0"/>
  <mergeCells count="12">
    <mergeCell ref="F5:F6"/>
    <mergeCell ref="G5:G6"/>
    <mergeCell ref="F4:G4"/>
    <mergeCell ref="F17:G17"/>
    <mergeCell ref="B4:C4"/>
    <mergeCell ref="D4:E4"/>
    <mergeCell ref="B17:C17"/>
    <mergeCell ref="D17:E17"/>
    <mergeCell ref="B5:B6"/>
    <mergeCell ref="C5:C6"/>
    <mergeCell ref="D5:D6"/>
    <mergeCell ref="E5:E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MERKX</dc:creator>
  <cp:keywords/>
  <dc:description/>
  <cp:lastModifiedBy>MERKX</cp:lastModifiedBy>
  <dcterms:created xsi:type="dcterms:W3CDTF">2006-03-12T12:33:33Z</dcterms:created>
  <dcterms:modified xsi:type="dcterms:W3CDTF">2006-10-16T19:11:55Z</dcterms:modified>
  <cp:category/>
  <cp:version/>
  <cp:contentType/>
  <cp:contentStatus/>
</cp:coreProperties>
</file>